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Kesk 12/"/>
    </mc:Choice>
  </mc:AlternateContent>
  <xr:revisionPtr revIDLastSave="211" documentId="8_{5248CE13-D56F-4D63-9D43-F76B94C45AD6}" xr6:coauthVersionLast="47" xr6:coauthVersionMax="47" xr10:uidLastSave="{132C21E2-F8DD-4C01-A7D2-9C263D994002}"/>
  <workbookProtection workbookAlgorithmName="SHA-512" workbookHashValue="qtChY9dKJTSzcpCJdtSYOECM9svdhJM+n9ELcTArD559O1oI6vtPDzjWNv8ZvbxJIWHvGnt7mRY4ugPJhGKWzQ==" workbookSaltValue="fPuonIN8sVTgOb8iSfbcmg==" workbookSpinCount="100000" lockStructure="1"/>
  <bookViews>
    <workbookView xWindow="32070" yWindow="2445" windowWidth="21600" windowHeight="12735" tabRatio="656" firstSheet="7" activeTab="7" xr2:uid="{00000000-000D-0000-FFFF-FFFF00000000}"/>
  </bookViews>
  <sheets>
    <sheet name="Hoone üldandmed" sheetId="9" r:id="rId1"/>
    <sheet name="Eksplikatsioon_summad" sheetId="8" r:id="rId2"/>
    <sheet name="Eksplikatsioon" sheetId="1"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üüripinna jagamise põhimõtted" sheetId="13" r:id="rId9"/>
    <sheet name="Juhend haldurile" sheetId="12" r:id="rId10"/>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0" i="1" l="1"/>
  <c r="F210"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W18" i="11" l="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A997" i="11" l="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I567" i="11" l="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Y15" i="11" l="1"/>
  <c r="AY16" i="11"/>
  <c r="AZ14" i="11"/>
  <c r="AZ15" i="11"/>
  <c r="AZ16" i="11"/>
  <c r="AY11" i="11"/>
  <c r="AY12" i="11"/>
  <c r="AY13" i="11"/>
  <c r="AY14" i="11"/>
  <c r="AZ7" i="11"/>
  <c r="AZ8" i="11"/>
  <c r="AZ10" i="11"/>
  <c r="AZ9" i="11"/>
  <c r="AZ11" i="11"/>
  <c r="AZ12" i="11"/>
  <c r="AZ13" i="11"/>
  <c r="AZ3"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7" i="11" l="1"/>
  <c r="AZ1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9" i="11" l="1"/>
  <c r="AZ20"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Y17"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8"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9" i="11" l="1"/>
  <c r="AY20"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BA3" i="11" l="1"/>
  <c r="BA9" i="11"/>
  <c r="BA6" i="11"/>
  <c r="BA8" i="11"/>
  <c r="BA16" i="11"/>
  <c r="BA17" i="11"/>
  <c r="BA15" i="11"/>
  <c r="BA13" i="11"/>
  <c r="BA10" i="11"/>
  <c r="BA14" i="11"/>
  <c r="BA7" i="11"/>
  <c r="BA4"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5" i="11"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5" i="11"/>
  <c r="BB8" i="11"/>
  <c r="BB17" i="11"/>
  <c r="BB11" i="11"/>
  <c r="BB16" i="11"/>
  <c r="BB13" i="11"/>
  <c r="BB12" i="11"/>
  <c r="BB14" i="11"/>
  <c r="BB3" i="11"/>
  <c r="BC16" i="11" l="1"/>
  <c r="BC17" i="11"/>
  <c r="BC13" i="11"/>
  <c r="BC14" i="11"/>
  <c r="BC15"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AZ34" i="11" l="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C6" i="11" l="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8" i="11"/>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9" i="11"/>
  <c r="BB20" i="11" l="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BA11" i="11" l="1"/>
  <c r="BA12" i="11"/>
  <c r="BC12" i="11" s="1"/>
  <c r="I178" i="4"/>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A18" i="11" l="1"/>
  <c r="BC18" i="11" s="1"/>
  <c r="BC11"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BA19" i="11" l="1"/>
  <c r="BC19" i="11" s="1"/>
  <c r="BD21" i="11"/>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A20" i="11" l="1"/>
  <c r="BC20" i="11" s="1"/>
  <c r="BD48" i="11" s="1"/>
  <c r="BD10" i="11"/>
  <c r="BD11"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D6" i="11" l="1"/>
  <c r="BD38" i="11"/>
  <c r="BD33" i="11"/>
  <c r="BD36" i="11"/>
  <c r="BD18" i="11"/>
  <c r="BD4" i="11"/>
  <c r="BD30" i="11"/>
  <c r="BD19" i="11"/>
  <c r="BD42" i="11"/>
  <c r="BD29" i="11"/>
  <c r="BD22" i="11"/>
  <c r="BD47" i="11"/>
  <c r="BD39" i="11"/>
  <c r="BD3" i="11"/>
  <c r="BD17" i="11"/>
  <c r="BD40" i="11"/>
  <c r="BD8" i="11"/>
  <c r="BD15" i="11"/>
  <c r="BD34" i="11"/>
  <c r="BD7" i="11"/>
  <c r="BD26" i="11"/>
  <c r="BD24" i="11"/>
  <c r="BD31" i="11"/>
  <c r="BD27" i="11"/>
  <c r="BD23" i="11"/>
  <c r="BD28" i="11"/>
  <c r="BD37" i="11"/>
  <c r="BD44" i="11"/>
  <c r="BD13" i="11"/>
  <c r="BD16" i="11"/>
  <c r="BD45" i="11"/>
  <c r="BD35" i="11"/>
  <c r="BD25" i="11"/>
  <c r="BD12" i="11"/>
  <c r="BD43" i="11"/>
  <c r="BD9" i="11"/>
  <c r="BD20" i="11"/>
  <c r="BD32" i="11"/>
  <c r="BD14" i="11"/>
  <c r="BD41" i="11"/>
  <c r="BD5" i="11"/>
  <c r="BD46"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<sst xmlns="http://schemas.openxmlformats.org/spreadsheetml/2006/main" count="2507" uniqueCount="534">
  <si>
    <t>Hoone nimetus:</t>
  </si>
  <si>
    <t>Valga Riigimaja</t>
  </si>
  <si>
    <t>Aadress:</t>
  </si>
  <si>
    <t>Kesk 12, Valga linn, Valgamaa</t>
  </si>
  <si>
    <t>Korruselisus:</t>
  </si>
  <si>
    <t>05</t>
  </si>
  <si>
    <t>Lisakorrused:</t>
  </si>
  <si>
    <t>00</t>
  </si>
  <si>
    <t>Töö number:</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</si>
  <si>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</si>
  <si>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</si>
  <si>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</si>
  <si>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</si>
  <si>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</si>
  <si>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</si>
  <si>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</si>
  <si>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</si>
  <si>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</si>
  <si>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</si>
  <si>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</si>
  <si>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</si>
  <si>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</si>
  <si>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</si>
  <si>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</si>
  <si>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</si>
  <si>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</si>
  <si>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</si>
  <si>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</si>
  <si>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</si>
  <si>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</si>
  <si>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</si>
  <si>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</si>
  <si>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</si>
  <si>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</si>
  <si>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</si>
  <si>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</si>
  <si>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</si>
  <si>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</si>
  <si>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</si>
  <si>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</si>
  <si>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</si>
  <si>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</si>
  <si>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</si>
  <si>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</si>
  <si>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VERTIKAALSETE ÜHENDUSTEEDE PIND</t>
  </si>
  <si>
    <t>Trepp/Trepikoda</t>
  </si>
  <si>
    <t>92 Vertikaalliiklusruumid</t>
  </si>
  <si>
    <t>trepp</t>
  </si>
  <si>
    <t>002</t>
  </si>
  <si>
    <t>ÜÜRITAV PIND</t>
  </si>
  <si>
    <t>Koridor</t>
  </si>
  <si>
    <t>91 Horisontaalliiklusruumid</t>
  </si>
  <si>
    <t>trepihall</t>
  </si>
  <si>
    <t>Ainukasutuses pind</t>
  </si>
  <si>
    <t xml:space="preserve">Rahandusministeerium </t>
  </si>
  <si>
    <t>003</t>
  </si>
  <si>
    <t>Hoiuruum/Ladu</t>
  </si>
  <si>
    <t>52 Laod</t>
  </si>
  <si>
    <t>panipaik</t>
  </si>
  <si>
    <t>004</t>
  </si>
  <si>
    <t>inventar</t>
  </si>
  <si>
    <t>005</t>
  </si>
  <si>
    <t>WC</t>
  </si>
  <si>
    <t>73 WC-ruumid</t>
  </si>
  <si>
    <t>wc</t>
  </si>
  <si>
    <t>006</t>
  </si>
  <si>
    <t>koridor</t>
  </si>
  <si>
    <t>007</t>
  </si>
  <si>
    <t>Arhiiv</t>
  </si>
  <si>
    <t>53 Arhiivid</t>
  </si>
  <si>
    <t>arhiiv</t>
  </si>
  <si>
    <t>008</t>
  </si>
  <si>
    <t>009</t>
  </si>
  <si>
    <t>Puhkeruum</t>
  </si>
  <si>
    <t>48 Puhke- ja huvialaruumid</t>
  </si>
  <si>
    <t>vabaajasaal</t>
  </si>
  <si>
    <t>010</t>
  </si>
  <si>
    <t>Garderoob</t>
  </si>
  <si>
    <t>51 Garderoobiruumid</t>
  </si>
  <si>
    <t>garderoob</t>
  </si>
  <si>
    <t>011</t>
  </si>
  <si>
    <t>Riietusruum</t>
  </si>
  <si>
    <t>71 Riietusruumid</t>
  </si>
  <si>
    <t>riietus M</t>
  </si>
  <si>
    <t>012</t>
  </si>
  <si>
    <t>Pesuruum</t>
  </si>
  <si>
    <t>72 Pesuruumid</t>
  </si>
  <si>
    <t>dušš M</t>
  </si>
  <si>
    <t>013</t>
  </si>
  <si>
    <t>riietus N</t>
  </si>
  <si>
    <t>014</t>
  </si>
  <si>
    <t>dušš N</t>
  </si>
  <si>
    <t>015</t>
  </si>
  <si>
    <t>hoone inventar</t>
  </si>
  <si>
    <t>016</t>
  </si>
  <si>
    <t>TEHNOPIND</t>
  </si>
  <si>
    <t>Veemõõdusõlm</t>
  </si>
  <si>
    <t>94 Kütte- ja veehooldusruumid</t>
  </si>
  <si>
    <t>veemõõdusõlm</t>
  </si>
  <si>
    <t>017</t>
  </si>
  <si>
    <t>eesruum</t>
  </si>
  <si>
    <t>017a</t>
  </si>
  <si>
    <t>017b</t>
  </si>
  <si>
    <t>018</t>
  </si>
  <si>
    <t>59 Liigitamata hoiuruumid</t>
  </si>
  <si>
    <t>019</t>
  </si>
  <si>
    <t>020</t>
  </si>
  <si>
    <t>laoruum</t>
  </si>
  <si>
    <t>021</t>
  </si>
  <si>
    <t>konfisk asjad</t>
  </si>
  <si>
    <t>022</t>
  </si>
  <si>
    <t>023</t>
  </si>
  <si>
    <t>Eriotstarbeline ruum</t>
  </si>
  <si>
    <t>49 Ruumigrupi liigitamata eriruumid</t>
  </si>
  <si>
    <t>kilbiruum</t>
  </si>
  <si>
    <t>024</t>
  </si>
  <si>
    <t>eritehnika, arhiiv</t>
  </si>
  <si>
    <t>025</t>
  </si>
  <si>
    <t>ladu</t>
  </si>
  <si>
    <t>026</t>
  </si>
  <si>
    <t>lõõgastustuba</t>
  </si>
  <si>
    <t>027</t>
  </si>
  <si>
    <t>Koristus- ja hooldusruum</t>
  </si>
  <si>
    <t>86 Koristus- ja hooldusruumid</t>
  </si>
  <si>
    <t>koristus</t>
  </si>
  <si>
    <t>028</t>
  </si>
  <si>
    <t>029</t>
  </si>
  <si>
    <t>030</t>
  </si>
  <si>
    <t>031</t>
  </si>
  <si>
    <t>032</t>
  </si>
  <si>
    <t>033</t>
  </si>
  <si>
    <t>034</t>
  </si>
  <si>
    <t>Dokumendihoidla</t>
  </si>
  <si>
    <t>arhiiviruum</t>
  </si>
  <si>
    <t>035</t>
  </si>
  <si>
    <t>liftihall</t>
  </si>
  <si>
    <t>036</t>
  </si>
  <si>
    <t>037</t>
  </si>
  <si>
    <t>037a</t>
  </si>
  <si>
    <t>037b</t>
  </si>
  <si>
    <t>038</t>
  </si>
  <si>
    <t>039</t>
  </si>
  <si>
    <t>Soojasõlm</t>
  </si>
  <si>
    <t>soojasõlm</t>
  </si>
  <si>
    <t>040</t>
  </si>
  <si>
    <t>041</t>
  </si>
  <si>
    <t>Kabinet/Büroo</t>
  </si>
  <si>
    <t>21 Bürooruumid</t>
  </si>
  <si>
    <t>menetlusruum</t>
  </si>
  <si>
    <t>042</t>
  </si>
  <si>
    <t>proovihoiuruum</t>
  </si>
  <si>
    <t>043</t>
  </si>
  <si>
    <t>044</t>
  </si>
  <si>
    <t>eritehnika hoid</t>
  </si>
  <si>
    <t>045</t>
  </si>
  <si>
    <t>pesuruum</t>
  </si>
  <si>
    <t>046</t>
  </si>
  <si>
    <t>hoiuruum</t>
  </si>
  <si>
    <t>047</t>
  </si>
  <si>
    <t>vastuvõturuum</t>
  </si>
  <si>
    <t>048</t>
  </si>
  <si>
    <t xml:space="preserve">prooviruum </t>
  </si>
  <si>
    <t>049</t>
  </si>
  <si>
    <t>dušš</t>
  </si>
  <si>
    <t>01</t>
  </si>
  <si>
    <t>101</t>
  </si>
  <si>
    <t>Ooteruum/Teenindusruum</t>
  </si>
  <si>
    <t>84 Avalikud teenindusruumid</t>
  </si>
  <si>
    <t>teenindussaal</t>
  </si>
  <si>
    <t>102a</t>
  </si>
  <si>
    <t>102b</t>
  </si>
  <si>
    <t>teenindusboks</t>
  </si>
  <si>
    <t>102c</t>
  </si>
  <si>
    <t>103</t>
  </si>
  <si>
    <t>Nõupidamise ruum</t>
  </si>
  <si>
    <t>koosolekutesaal</t>
  </si>
  <si>
    <t>104</t>
  </si>
  <si>
    <t>hajumisala</t>
  </si>
  <si>
    <t>105</t>
  </si>
  <si>
    <t>106</t>
  </si>
  <si>
    <t>Infotöötaja</t>
  </si>
  <si>
    <t>107</t>
  </si>
  <si>
    <t>108</t>
  </si>
  <si>
    <t>109</t>
  </si>
  <si>
    <t>75 Puhketoad</t>
  </si>
  <si>
    <t>lastenurk</t>
  </si>
  <si>
    <t>110</t>
  </si>
  <si>
    <t>111</t>
  </si>
  <si>
    <t>vestlusruum</t>
  </si>
  <si>
    <t>112</t>
  </si>
  <si>
    <t>113</t>
  </si>
  <si>
    <t>115</t>
  </si>
  <si>
    <t>116</t>
  </si>
  <si>
    <t>väike koosolek</t>
  </si>
  <si>
    <t>117</t>
  </si>
  <si>
    <t>118</t>
  </si>
  <si>
    <t>119</t>
  </si>
  <si>
    <t>trepikoda</t>
  </si>
  <si>
    <t>120</t>
  </si>
  <si>
    <t>121</t>
  </si>
  <si>
    <t>Eesruum</t>
  </si>
  <si>
    <t>122</t>
  </si>
  <si>
    <t>123</t>
  </si>
  <si>
    <t>124</t>
  </si>
  <si>
    <t>125</t>
  </si>
  <si>
    <t>kabinet</t>
  </si>
  <si>
    <t>126</t>
  </si>
  <si>
    <t>127</t>
  </si>
  <si>
    <t>vastuvõtt</t>
  </si>
  <si>
    <t>128</t>
  </si>
  <si>
    <t>129</t>
  </si>
  <si>
    <t>130</t>
  </si>
  <si>
    <t>131</t>
  </si>
  <si>
    <t>132</t>
  </si>
  <si>
    <t>puhkeruum</t>
  </si>
  <si>
    <t>133</t>
  </si>
  <si>
    <t>Lift</t>
  </si>
  <si>
    <t>lift</t>
  </si>
  <si>
    <t>134</t>
  </si>
  <si>
    <t>135</t>
  </si>
  <si>
    <t>tuulekoda</t>
  </si>
  <si>
    <t>136</t>
  </si>
  <si>
    <t>137</t>
  </si>
  <si>
    <t>wc inva</t>
  </si>
  <si>
    <t>138</t>
  </si>
  <si>
    <t>139</t>
  </si>
  <si>
    <t>turvatöötaja</t>
  </si>
  <si>
    <t>02</t>
  </si>
  <si>
    <t>201</t>
  </si>
  <si>
    <t>202</t>
  </si>
  <si>
    <t>22 Äriruumid</t>
  </si>
  <si>
    <t>Ootesaal</t>
  </si>
  <si>
    <t>203</t>
  </si>
  <si>
    <t>kohtu kantselei</t>
  </si>
  <si>
    <t>204</t>
  </si>
  <si>
    <t>205</t>
  </si>
  <si>
    <t>kohtu juristid</t>
  </si>
  <si>
    <t>206</t>
  </si>
  <si>
    <t>207</t>
  </si>
  <si>
    <t>208</t>
  </si>
  <si>
    <t>209</t>
  </si>
  <si>
    <t>Kinnipidamisruum</t>
  </si>
  <si>
    <t>kinnipeetava ooteruum</t>
  </si>
  <si>
    <t>210</t>
  </si>
  <si>
    <t>Sideruum/Nõrkvool</t>
  </si>
  <si>
    <t>99 Liigitamata liiklus- ja tehnoruumid</t>
  </si>
  <si>
    <t>Server</t>
  </si>
  <si>
    <t>211</t>
  </si>
  <si>
    <t>Kohtusaal</t>
  </si>
  <si>
    <t>suur kohtusaal</t>
  </si>
  <si>
    <t>212</t>
  </si>
  <si>
    <t>suletud vaheruum</t>
  </si>
  <si>
    <t>213</t>
  </si>
  <si>
    <t>tõlk</t>
  </si>
  <si>
    <t>214</t>
  </si>
  <si>
    <t>jurist</t>
  </si>
  <si>
    <t>215</t>
  </si>
  <si>
    <t>väike kohtusaal</t>
  </si>
  <si>
    <t>216</t>
  </si>
  <si>
    <t>217</t>
  </si>
  <si>
    <t>218</t>
  </si>
  <si>
    <t>kohtunik</t>
  </si>
  <si>
    <t>219</t>
  </si>
  <si>
    <t>sekretär</t>
  </si>
  <si>
    <t>220</t>
  </si>
  <si>
    <t>221</t>
  </si>
  <si>
    <t>222</t>
  </si>
  <si>
    <t>223</t>
  </si>
  <si>
    <t>224</t>
  </si>
  <si>
    <t>225</t>
  </si>
  <si>
    <t>Kaugtöökohad</t>
  </si>
  <si>
    <t>226</t>
  </si>
  <si>
    <t>227</t>
  </si>
  <si>
    <t>228</t>
  </si>
  <si>
    <t>229</t>
  </si>
  <si>
    <t>230</t>
  </si>
  <si>
    <t>231</t>
  </si>
  <si>
    <t>232</t>
  </si>
  <si>
    <t>233</t>
  </si>
  <si>
    <t>234</t>
  </si>
  <si>
    <t>235</t>
  </si>
  <si>
    <t>andmeside jaotla</t>
  </si>
  <si>
    <t>236</t>
  </si>
  <si>
    <t>237</t>
  </si>
  <si>
    <t>238</t>
  </si>
  <si>
    <t>239</t>
  </si>
  <si>
    <t>240</t>
  </si>
  <si>
    <t>241</t>
  </si>
  <si>
    <t>242</t>
  </si>
  <si>
    <t>koosolek</t>
  </si>
  <si>
    <t>243</t>
  </si>
  <si>
    <t>244</t>
  </si>
  <si>
    <t>03</t>
  </si>
  <si>
    <t>301</t>
  </si>
  <si>
    <t>302</t>
  </si>
  <si>
    <t>303</t>
  </si>
  <si>
    <t>304</t>
  </si>
  <si>
    <t>305</t>
  </si>
  <si>
    <t>306</t>
  </si>
  <si>
    <t>307</t>
  </si>
  <si>
    <t>308</t>
  </si>
  <si>
    <t>309</t>
  </si>
  <si>
    <t>310</t>
  </si>
  <si>
    <t>311</t>
  </si>
  <si>
    <t>312</t>
  </si>
  <si>
    <t>313</t>
  </si>
  <si>
    <t>314</t>
  </si>
  <si>
    <t>315</t>
  </si>
  <si>
    <t>316</t>
  </si>
  <si>
    <t>317</t>
  </si>
  <si>
    <t>prokurör</t>
  </si>
  <si>
    <t>318</t>
  </si>
  <si>
    <t>konsultant</t>
  </si>
  <si>
    <t>319</t>
  </si>
  <si>
    <t>320</t>
  </si>
  <si>
    <t>nõupidamiste ruum</t>
  </si>
  <si>
    <t>321</t>
  </si>
  <si>
    <t>322</t>
  </si>
  <si>
    <t>referent</t>
  </si>
  <si>
    <t>323</t>
  </si>
  <si>
    <t>324</t>
  </si>
  <si>
    <t>inva wc</t>
  </si>
  <si>
    <t>326</t>
  </si>
  <si>
    <t>327</t>
  </si>
  <si>
    <t>328</t>
  </si>
  <si>
    <t>329</t>
  </si>
  <si>
    <t>330</t>
  </si>
  <si>
    <t>331</t>
  </si>
  <si>
    <t>332</t>
  </si>
  <si>
    <t>333a</t>
  </si>
  <si>
    <t>Andmeside jaotla</t>
  </si>
  <si>
    <t>333b</t>
  </si>
  <si>
    <t>334</t>
  </si>
  <si>
    <t>335</t>
  </si>
  <si>
    <t>336</t>
  </si>
  <si>
    <t>337</t>
  </si>
  <si>
    <t>338</t>
  </si>
  <si>
    <t>339</t>
  </si>
  <si>
    <t>340</t>
  </si>
  <si>
    <t>341</t>
  </si>
  <si>
    <t>342</t>
  </si>
  <si>
    <t>343</t>
  </si>
  <si>
    <t>Koristusruum</t>
  </si>
  <si>
    <t>04</t>
  </si>
  <si>
    <t>401</t>
  </si>
  <si>
    <t>402</t>
  </si>
  <si>
    <t>403</t>
  </si>
  <si>
    <t>404</t>
  </si>
  <si>
    <t>405</t>
  </si>
  <si>
    <t>406</t>
  </si>
  <si>
    <t>407</t>
  </si>
  <si>
    <t>408</t>
  </si>
  <si>
    <t>409</t>
  </si>
  <si>
    <t>410</t>
  </si>
  <si>
    <t>411</t>
  </si>
  <si>
    <t>412</t>
  </si>
  <si>
    <t>413</t>
  </si>
  <si>
    <t>414</t>
  </si>
  <si>
    <t>415</t>
  </si>
  <si>
    <t>416</t>
  </si>
  <si>
    <t>501</t>
  </si>
  <si>
    <t>502</t>
  </si>
  <si>
    <t>Hoolderuum</t>
  </si>
  <si>
    <t>pööning</t>
  </si>
  <si>
    <t>503</t>
  </si>
  <si>
    <t>Vent ruum</t>
  </si>
  <si>
    <t>96 Ventilatsiooniruumid</t>
  </si>
  <si>
    <t>ventilatsioonikamber</t>
  </si>
  <si>
    <t>504</t>
  </si>
  <si>
    <t>vent.kamber B1</t>
  </si>
  <si>
    <t>505</t>
  </si>
  <si>
    <t>506</t>
  </si>
  <si>
    <t>507</t>
  </si>
  <si>
    <t>508</t>
  </si>
  <si>
    <t>vent.kamber A1</t>
  </si>
  <si>
    <t>509</t>
  </si>
  <si>
    <t>vent.kamber A2</t>
  </si>
  <si>
    <t>510</t>
  </si>
  <si>
    <t>vent.kamber A3</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</si>
  <si>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</si>
  <si>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</si>
  <si>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</si>
  <si>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</si>
  <si>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</si>
  <si>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</si>
  <si>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</si>
  <si>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</si>
  <si>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</si>
  <si>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</si>
  <si>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</si>
  <si>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Boileriruum</t>
  </si>
  <si>
    <t>Elektrikilp</t>
  </si>
  <si>
    <t>Gaasiruum</t>
  </si>
  <si>
    <t>Generaatoriruum</t>
  </si>
  <si>
    <t>Jahutusruum</t>
  </si>
  <si>
    <t>Katlaruum</t>
  </si>
  <si>
    <t>Kütusehoidla</t>
  </si>
  <si>
    <t>Lifti masinaruum</t>
  </si>
  <si>
    <t>Pumpla</t>
  </si>
  <si>
    <t>Samarõhukamber</t>
  </si>
  <si>
    <t>Sprinkler/Tuletõrje pump</t>
  </si>
  <si>
    <t>UPS-ruum</t>
  </si>
  <si>
    <t>Õhuvõtukamber</t>
  </si>
  <si>
    <t>Šaht</t>
  </si>
  <si>
    <t>Aatrium/Fuajee</t>
  </si>
  <si>
    <t>Abiruum</t>
  </si>
  <si>
    <t>23 Äriruumide abiruumid</t>
  </si>
  <si>
    <t>Auditoorium</t>
  </si>
  <si>
    <t>34 Auditooriumid</t>
  </si>
  <si>
    <t>Autopesula</t>
  </si>
  <si>
    <t>85 Pesumaja</t>
  </si>
  <si>
    <t>Desokamber</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</si>
  <si>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</si>
  <si>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</si>
  <si>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</si>
  <si>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</si>
  <si>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</si>
  <si>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</si>
  <si>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</si>
  <si>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</si>
  <si>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</si>
  <si>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</si>
  <si>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</si>
  <si>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Jalgrataste hoidla</t>
  </si>
  <si>
    <t>Jäätmed</t>
  </si>
  <si>
    <t>87 Jäätmehooldusruumid</t>
  </si>
  <si>
    <t>Kaaluruum</t>
  </si>
  <si>
    <t>Kelder</t>
  </si>
  <si>
    <t>82 Kinnistu juurde kuuluvad laod</t>
  </si>
  <si>
    <t>88 Kinnistu eriruumid</t>
  </si>
  <si>
    <t>Kemikaalid</t>
  </si>
  <si>
    <t>Klassiruum</t>
  </si>
  <si>
    <t>31 Klassiruumid</t>
  </si>
  <si>
    <t>Koeraruum</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</si>
  <si>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</si>
  <si>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</si>
  <si>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</si>
  <si>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</si>
  <si>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</si>
  <si>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</si>
  <si>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</si>
  <si>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</si>
  <si>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</si>
  <si>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</si>
  <si>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</si>
  <si>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</si>
  <si>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</si>
  <si>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</si>
  <si>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</si>
  <si>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</si>
  <si>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</si>
  <si>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</si>
  <si>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</si>
  <si>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Näitusesaal/Muuseum</t>
  </si>
  <si>
    <t>46 Kultuuriasutuste ruumid</t>
  </si>
  <si>
    <t>Parkla</t>
  </si>
  <si>
    <t>89 Liigitamata ühisruumid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</si>
  <si>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</si>
  <si>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</si>
  <si>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</si>
  <si>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</si>
  <si>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</si>
  <si>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</si>
  <si>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</si>
  <si>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</si>
  <si>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</si>
  <si>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</si>
  <si>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</si>
  <si>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</si>
  <si>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</si>
  <si>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</si>
  <si>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</si>
  <si>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</si>
  <si>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</si>
  <si>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</si>
  <si>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</si>
  <si>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</si>
  <si>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</si>
  <si>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</si>
  <si>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</si>
  <si>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</si>
  <si>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</si>
  <si>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</si>
  <si>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</si>
  <si>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</si>
  <si>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</si>
  <si>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</si>
  <si>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</si>
  <si>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</si>
  <si>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</si>
  <si>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</si>
  <si>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</si>
  <si>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</si>
  <si>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</si>
  <si>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</si>
  <si>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</si>
  <si>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</si>
  <si>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</si>
  <si>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</si>
  <si>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</si>
  <si>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</si>
  <si>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</si>
  <si>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</si>
  <si>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</si>
  <si>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</si>
  <si>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</si>
  <si>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</si>
  <si>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</si>
  <si>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</si>
  <si>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</si>
  <si>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</si>
  <si>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</si>
  <si>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</si>
  <si>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</si>
  <si>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</si>
  <si>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</si>
  <si>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</si>
  <si>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</si>
  <si>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</si>
  <si>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</si>
  <si>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</si>
  <si>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</si>
  <si>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</si>
  <si>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</si>
  <si>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</si>
  <si>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</si>
  <si>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</si>
  <si>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</si>
  <si>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=SUMPRODUCT(--($A:$A=$A3)*($G:$G=Tabelid!$L$1)*($C:$C=Tabelid!$j$4)*($H:$H=J$2);($E:$E))/SUMPRODUCT(--($A:$A=$A3)*($G:$G=Tabelid!$L$1)*($C:$C=Tabelid!$j$4);($E:$E))*$E3</t>
  </si>
  <si>
    <t>NB! Lisa üürnikute nimikiri siia</t>
  </si>
  <si>
    <t>Ühiskasutuses korruste pind</t>
  </si>
  <si>
    <t>Ühiskasutuses muu pind</t>
  </si>
  <si>
    <t>Kokku</t>
  </si>
  <si>
    <t>Osakaal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</si>
</sst>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0" fillId="6" borderId="0" xfId="0" applyFill="1" applyProtection="1">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E7EDE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sortState xmlns:xlrd2="http://schemas.microsoft.com/office/spreadsheetml/2017/richdata2" ref="A4:M1003">
    <sortCondition ref="B3:B1003"/>
  </sortState>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15" sqref="A15"/>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row>
    <row r="6" spans="1:3" x14ac:dyDescent="0.25">
      <c r="A6" s="8" t="s">
        <v>9</v>
      </c>
      <c r="B6" s="49"/>
    </row>
    <row r="7" spans="1:3" x14ac:dyDescent="0.25">
      <c r="A7" s="8" t="s">
        <v>10</v>
      </c>
      <c r="B7" s="50"/>
      <c r="C7" s="26"/>
    </row>
    <row r="11" spans="1:3" x14ac:dyDescent="0.25">
      <c r="A11" s="10" t="s">
        <v>11</v>
      </c>
      <c r="B11" s="10" t="s">
        <v>12</v>
      </c>
      <c r="C11" s="11"/>
    </row>
    <row r="12" spans="1:3" ht="18" x14ac:dyDescent="0.25">
      <c r="A12" s="11" t="s">
        <v>13</v>
      </c>
      <c r="B12" s="51">
        <f>Eksplikatsioon_summad!B4</f>
        <v>1070.4000000000001</v>
      </c>
      <c r="C12" s="11"/>
    </row>
    <row r="13" spans="1:3" ht="18" x14ac:dyDescent="0.25">
      <c r="A13" s="11" t="s">
        <v>14</v>
      </c>
      <c r="B13" s="51">
        <f>Eksplikatsioon_summad!B5</f>
        <v>4139.8000000000011</v>
      </c>
      <c r="C13" s="11"/>
    </row>
    <row r="14" spans="1:3" ht="18" x14ac:dyDescent="0.25">
      <c r="A14" s="11" t="s">
        <v>15</v>
      </c>
      <c r="B14" s="51">
        <f>Eksplikatsioon_summad!B6</f>
        <v>0</v>
      </c>
      <c r="C14" s="11"/>
    </row>
    <row r="15" spans="1:3" ht="18" x14ac:dyDescent="0.25">
      <c r="A15" s="11" t="s">
        <v>16</v>
      </c>
      <c r="B15" s="51">
        <f>Eksplikatsioon_summad!B7</f>
        <v>3254.9000000000005</v>
      </c>
      <c r="C15" s="11"/>
    </row>
    <row r="16" spans="1:3" ht="18" x14ac:dyDescent="0.25">
      <c r="A16" s="11" t="s">
        <v>17</v>
      </c>
      <c r="B16" s="54">
        <f>Eksplikatsioon_summad!B8</f>
        <v>0</v>
      </c>
    </row>
    <row r="17" spans="1:2" ht="18" x14ac:dyDescent="0.25">
      <c r="A17" s="11" t="s">
        <v>18</v>
      </c>
      <c r="B17" s="54">
        <f>Eksplikatsioon_summad!B9</f>
        <v>0</v>
      </c>
    </row>
    <row r="18" spans="1:2" ht="18" x14ac:dyDescent="0.25">
      <c r="A18" s="48" t="s">
        <v>19</v>
      </c>
      <c r="B18" s="54">
        <f>Eksplikatsioon_summad!B10</f>
        <v>19667</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6" zoomScale="85" zoomScaleNormal="85" workbookViewId="0">
      <selection activeCell="AB18" sqref="AB18"/>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B10" sqref="B10"/>
    </sheetView>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Kesk 12, Valga linn, Valgamaa</v>
      </c>
      <c r="C1" s="20"/>
      <c r="D1" s="20"/>
      <c r="E1" s="20"/>
      <c r="F1" s="20"/>
      <c r="G1" s="20"/>
      <c r="H1" s="20"/>
      <c r="I1" s="20"/>
      <c r="J1" s="20"/>
      <c r="K1" s="20"/>
      <c r="L1" s="20"/>
      <c r="M1" s="20"/>
      <c r="N1" s="20"/>
      <c r="O1" s="20"/>
      <c r="P1" s="20"/>
      <c r="Q1" s="20"/>
      <c r="R1" s="20"/>
      <c r="S1" s="20"/>
      <c r="T1" s="20"/>
      <c r="U1" s="20"/>
      <c r="V1" s="20"/>
      <c r="W1" s="20"/>
      <c r="X1" s="20"/>
      <c r="Y1" s="20"/>
      <c r="Z1" s="20"/>
      <c r="AA1" s="20"/>
      <c r="AC1" s="20" t="s">
        <v>20</v>
      </c>
    </row>
    <row r="3" spans="1:31" x14ac:dyDescent="0.25">
      <c r="A3" s="10" t="s">
        <v>21</v>
      </c>
    </row>
    <row r="4" spans="1:31" x14ac:dyDescent="0.25">
      <c r="A4" s="21" t="s">
        <v>22</v>
      </c>
      <c r="B4" s="56">
        <v>1070.4000000000001</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23</v>
      </c>
      <c r="B5" s="51">
        <f>SUMIF(A:A,"Korruse netopind (KNP):",B:B)</f>
        <v>4139.8000000000011</v>
      </c>
    </row>
    <row r="6" spans="1:31" x14ac:dyDescent="0.25">
      <c r="A6" s="21" t="s">
        <v>24</v>
      </c>
      <c r="B6" s="51">
        <f>SUMIF(A:A,"Korruse suletud netopind (KSNP):",B:B)</f>
        <v>0</v>
      </c>
    </row>
    <row r="7" spans="1:31" x14ac:dyDescent="0.25">
      <c r="A7" s="21" t="s">
        <v>25</v>
      </c>
      <c r="B7" s="51">
        <f>SUMIF(A:A,"Korruse üüritav pind (KÜP):",B:B)</f>
        <v>3254.9000000000005</v>
      </c>
    </row>
    <row r="8" spans="1:31" x14ac:dyDescent="0.25">
      <c r="A8" s="21" t="s">
        <v>26</v>
      </c>
      <c r="B8" s="51">
        <f>SUMIF(A:A,"Korruse kasulik pind (KKP):",B:B)</f>
        <v>0</v>
      </c>
    </row>
    <row r="9" spans="1:31" x14ac:dyDescent="0.25">
      <c r="A9" s="21" t="s">
        <v>27</v>
      </c>
      <c r="B9" s="51">
        <f>SUMIF(A:A,"Korruse brutopind (KBP):",B:B)</f>
        <v>0</v>
      </c>
    </row>
    <row r="10" spans="1:31" x14ac:dyDescent="0.25">
      <c r="A10" s="21" t="s">
        <v>28</v>
      </c>
      <c r="B10" s="56">
        <v>19667</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733.4000000000002</v>
      </c>
      <c r="AC14" s="23">
        <f>AC13</f>
        <v>0</v>
      </c>
    </row>
    <row r="15" spans="1:31" x14ac:dyDescent="0.25">
      <c r="A15" s="21" t="str">
        <f>IF(A14="","",Tabelid!D3)</f>
        <v>Korruse vertikaalsete ühendusteede pind (KÜTP):</v>
      </c>
      <c r="B15" s="51">
        <f>IF(A15="","",SUMIFS(Eksplikatsioon!F:F,Eksplikatsioon!A:A,AC15,Eksplikatsioon!C:C,Tabelid!E3))</f>
        <v>43.1</v>
      </c>
      <c r="D15" s="41"/>
      <c r="AC15" s="23">
        <f t="shared" ref="AC15:AC22" si="0">AC14</f>
        <v>0</v>
      </c>
    </row>
    <row r="16" spans="1:31" x14ac:dyDescent="0.25">
      <c r="A16" s="21" t="str">
        <f>IF(A15="","",Tabelid!D4)</f>
        <v>Korruse tehnopind (KTRP):</v>
      </c>
      <c r="B16" s="51">
        <f>IF(A16="","",SUMIFS(Eksplikatsioon!F:F,Eksplikatsioon!A:A,AC16,Eksplikatsioon!C:C,Tabelid!E4))</f>
        <v>18.8</v>
      </c>
      <c r="D16" s="41"/>
      <c r="AC16" s="23">
        <f t="shared" si="0"/>
        <v>0</v>
      </c>
    </row>
    <row r="17" spans="1:29" x14ac:dyDescent="0.25">
      <c r="A17" s="21" t="str">
        <f>IF(A16="","",Tabelid!D5)</f>
        <v>Korruse netopind (KNP):</v>
      </c>
      <c r="B17" s="51">
        <f>IF(A17="","",SUM(B14:B16)+B22)</f>
        <v>795.30000000000018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775.10000000000014</v>
      </c>
      <c r="D24" s="41"/>
      <c r="AC24" s="23">
        <f>AC23</f>
        <v>1</v>
      </c>
    </row>
    <row r="25" spans="1:29" x14ac:dyDescent="0.25">
      <c r="A25" s="21" t="str">
        <f>IF(A24="","",Tabelid!D13)</f>
        <v>Korruse vertikaalsete ühendusteede pind (KÜTP):</v>
      </c>
      <c r="B25" s="51">
        <f>IF(A25="","",SUMIFS(Eksplikatsioon!F:F,Eksplikatsioon!A:A,AC25,Eksplikatsioon!C:C,Tabelid!E13))</f>
        <v>70.5</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845.60000000000014</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773.4000000000002</v>
      </c>
      <c r="AC34" s="23">
        <f>AC33</f>
        <v>2</v>
      </c>
    </row>
    <row r="35" spans="1:29" x14ac:dyDescent="0.25">
      <c r="A35" s="21" t="str">
        <f>IF(A34="","",Tabelid!D23)</f>
        <v>Korruse vertikaalsete ühendusteede pind (KÜTP):</v>
      </c>
      <c r="B35" s="51">
        <f>IF(A35="","",SUMIFS(Eksplikatsioon!F:F,Eksplikatsioon!A:A,AC35,Eksplikatsioon!C:C,Tabelid!E23))</f>
        <v>96.300000000000011</v>
      </c>
      <c r="AC35" s="23">
        <f t="shared" ref="AC35:AC42" si="2">AC34</f>
        <v>2</v>
      </c>
    </row>
    <row r="36" spans="1:29" x14ac:dyDescent="0.25">
      <c r="A36" s="21" t="str">
        <f>IF(A35="","",Tabelid!D24)</f>
        <v>Korruse tehnopind (KTRP):</v>
      </c>
      <c r="B36" s="51">
        <f>IF(A36="","",SUMIFS(Eksplikatsioon!F:F,Eksplikatsioon!A:A,AC36,Eksplikatsioon!C:C,Tabelid!E24))</f>
        <v>15.5</v>
      </c>
      <c r="AC36" s="23">
        <f t="shared" si="2"/>
        <v>2</v>
      </c>
    </row>
    <row r="37" spans="1:29" x14ac:dyDescent="0.25">
      <c r="A37" s="21" t="str">
        <f>IF(A36="","",Tabelid!D25)</f>
        <v>Korruse netopind (KNP):</v>
      </c>
      <c r="B37" s="51">
        <f>IF(A37="","",SUM(B34:B36)+B42)</f>
        <v>885.20000000000027</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767.1</v>
      </c>
      <c r="AC44" s="23">
        <f>AC43</f>
        <v>3</v>
      </c>
    </row>
    <row r="45" spans="1:29" x14ac:dyDescent="0.25">
      <c r="A45" s="21" t="str">
        <f>IF(A44="","",Tabelid!D33)</f>
        <v>Korruse vertikaalsete ühendusteede pind (KÜTP):</v>
      </c>
      <c r="B45" s="51">
        <f>IF(A45="","",SUMIFS(Eksplikatsioon!F:F,Eksplikatsioon!A:A,AC45,Eksplikatsioon!C:C,Tabelid!E33))</f>
        <v>67.199999999999989</v>
      </c>
      <c r="AC45" s="23">
        <f t="shared" ref="AC45:AC52" si="3">AC44</f>
        <v>3</v>
      </c>
    </row>
    <row r="46" spans="1:29" x14ac:dyDescent="0.25">
      <c r="A46" s="21" t="str">
        <f>IF(A45="","",Tabelid!D34)</f>
        <v>Korruse tehnopind (KTRP):</v>
      </c>
      <c r="B46" s="51">
        <f>IF(A46="","",SUMIFS(Eksplikatsioon!F:F,Eksplikatsioon!A:A,AC46,Eksplikatsioon!C:C,Tabelid!E34))</f>
        <v>3.5999999999999996</v>
      </c>
      <c r="AC46" s="23">
        <f t="shared" si="3"/>
        <v>3</v>
      </c>
    </row>
    <row r="47" spans="1:29" x14ac:dyDescent="0.25">
      <c r="A47" s="21" t="str">
        <f>IF(A46="","",Tabelid!D35)</f>
        <v>Korruse netopind (KNP):</v>
      </c>
      <c r="B47" s="51">
        <f>IF(A47="","",SUM(B44:B46)+B52)</f>
        <v>837.9</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205.9</v>
      </c>
      <c r="AC54" s="23">
        <f>AC53</f>
        <v>4</v>
      </c>
    </row>
    <row r="55" spans="1:29" x14ac:dyDescent="0.25">
      <c r="A55" s="21" t="str">
        <f>IF(A54="","",Tabelid!D43)</f>
        <v>Korruse vertikaalsete ühendusteede pind (KÜTP):</v>
      </c>
      <c r="B55" s="51">
        <f>IF(A55="","",SUMIFS(Eksplikatsioon!F:F,Eksplikatsioon!A:A,AC55,Eksplikatsioon!C:C,Tabelid!E43))</f>
        <v>26</v>
      </c>
      <c r="AC55" s="23">
        <f t="shared" ref="AC55:AC62" si="4">AC54</f>
        <v>4</v>
      </c>
    </row>
    <row r="56" spans="1:29" x14ac:dyDescent="0.25">
      <c r="A56" s="21" t="str">
        <f>IF(A55="","",Tabelid!D44)</f>
        <v>Korruse tehnopind (KTRP):</v>
      </c>
      <c r="B56" s="51">
        <f>IF(A56="","",SUMIFS(Eksplikatsioon!F:F,Eksplikatsioon!A:A,AC56,Eksplikatsioon!C:C,Tabelid!E44))</f>
        <v>0</v>
      </c>
      <c r="AC56" s="23">
        <f t="shared" si="4"/>
        <v>4</v>
      </c>
    </row>
    <row r="57" spans="1:29" x14ac:dyDescent="0.25">
      <c r="A57" s="21" t="str">
        <f>IF(A56="","",Tabelid!D45)</f>
        <v>Korruse netopind (KNP):</v>
      </c>
      <c r="B57" s="51">
        <f>IF(A57="","",SUM(B54:B56)+B62)</f>
        <v>231.9</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5. Korrus</v>
      </c>
      <c r="AC63" s="23">
        <f>IFERROR(IF(FIND(".",A63)=3,LEFT(A63,2),LEFT(A63,1))*1,"")</f>
        <v>5</v>
      </c>
    </row>
    <row r="64" spans="1:29" x14ac:dyDescent="0.25">
      <c r="A64" s="21" t="str">
        <f>IF(A63="","",Tabelid!D52)</f>
        <v>Korruse üüritav pind (KÜP):</v>
      </c>
      <c r="B64" s="51">
        <f>IF(A64="","",SUMIFS(Eksplikatsioon!F:F,Eksplikatsioon!A:A,AC64,Eksplikatsioon!C:C,Tabelid!E52))</f>
        <v>0</v>
      </c>
      <c r="AC64" s="23">
        <f>AC63</f>
        <v>5</v>
      </c>
    </row>
    <row r="65" spans="1:29" x14ac:dyDescent="0.25">
      <c r="A65" s="21" t="str">
        <f>IF(A64="","",Tabelid!D53)</f>
        <v>Korruse vertikaalsete ühendusteede pind (KÜTP):</v>
      </c>
      <c r="B65" s="51">
        <f>IF(A65="","",SUMIFS(Eksplikatsioon!F:F,Eksplikatsioon!A:A,AC65,Eksplikatsioon!C:C,Tabelid!E53))</f>
        <v>8.1999999999999993</v>
      </c>
      <c r="AC65" s="23">
        <f t="shared" ref="AC65:AC72" si="5">AC64</f>
        <v>5</v>
      </c>
    </row>
    <row r="66" spans="1:29" x14ac:dyDescent="0.25">
      <c r="A66" s="21" t="str">
        <f>IF(A65="","",Tabelid!D54)</f>
        <v>Korruse tehnopind (KTRP):</v>
      </c>
      <c r="B66" s="51">
        <f>IF(A66="","",SUMIFS(Eksplikatsioon!F:F,Eksplikatsioon!A:A,AC66,Eksplikatsioon!C:C,Tabelid!E54))</f>
        <v>535.70000000000005</v>
      </c>
      <c r="AC66" s="23">
        <f t="shared" si="5"/>
        <v>5</v>
      </c>
    </row>
    <row r="67" spans="1:29" x14ac:dyDescent="0.25">
      <c r="A67" s="21" t="str">
        <f>IF(A66="","",Tabelid!D55)</f>
        <v>Korruse netopind (KNP):</v>
      </c>
      <c r="B67" s="51">
        <f>IF(A67="","",SUM(B64:B66)+B72)</f>
        <v>543.90000000000009</v>
      </c>
      <c r="AC67" s="23">
        <f t="shared" si="5"/>
        <v>5</v>
      </c>
    </row>
    <row r="68" spans="1:29" x14ac:dyDescent="0.25">
      <c r="A68" s="21" t="str">
        <f>IF(A67="","",Tabelid!D56)</f>
        <v>Korruse suletud netopind (KSNP):</v>
      </c>
      <c r="B68" s="51">
        <f>IF(A68="","",SUMIFS(Eksplikatsioon!G:G,Eksplikatsioon!A:A,AC68))</f>
        <v>0</v>
      </c>
      <c r="AC68" s="23">
        <f>AC67</f>
        <v>5</v>
      </c>
    </row>
    <row r="69" spans="1:29" x14ac:dyDescent="0.25">
      <c r="A69" s="21" t="str">
        <f>IF(A67="","",Tabelid!D57)</f>
        <v>Korruse kasulik pind (KKP):</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5</v>
      </c>
    </row>
    <row r="70" spans="1:29" x14ac:dyDescent="0.25">
      <c r="A70" s="21" t="str">
        <f>IF(A69="","",Tabelid!D58)</f>
        <v>Korruse brutopind (KBP):</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5</v>
      </c>
    </row>
    <row r="71" spans="1:29" x14ac:dyDescent="0.25">
      <c r="A71" s="21" t="str">
        <f>IF(A70="","",Tabelid!D59)</f>
        <v>Korruse avatud netopind (KANP):</v>
      </c>
      <c r="B71" s="51">
        <f>IF(A71="","",SUMIFS(Eksplikatsioon!F:F,Eksplikatsioon!A:A,AC71,Eksplikatsioon!C:C,Tabelid!E59))</f>
        <v>0</v>
      </c>
      <c r="AC71" s="23">
        <f t="shared" si="5"/>
        <v>5</v>
      </c>
    </row>
    <row r="72" spans="1:29" x14ac:dyDescent="0.25">
      <c r="A72" s="21" t="str">
        <f>IF(A71="","",Tabelid!D60)</f>
        <v>Korruse passiivne vakantsus (KPV):</v>
      </c>
      <c r="B72" s="51">
        <f>IF(A72="","",SUMIFS(Eksplikatsioon!F:F,Eksplikatsioon!A:A,AC72,Eksplikatsioon!C:C,Tabelid!E60))</f>
        <v>0</v>
      </c>
      <c r="AC72" s="23">
        <f t="shared" si="5"/>
        <v>5</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FD1003"/>
  <sheetViews>
    <sheetView zoomScale="115" zoomScaleNormal="115" workbookViewId="0">
      <pane ySplit="3" topLeftCell="A4" activePane="bottomLeft" state="frozen"/>
      <selection pane="bottomLeft" activeCell="H200" sqref="H200"/>
    </sheetView>
  </sheetViews>
  <sheetFormatPr defaultColWidth="9.140625" defaultRowHeight="15" outlineLevelCol="2" x14ac:dyDescent="0.25"/>
  <cols>
    <col min="1" max="1" width="9.140625" style="11" customWidth="1"/>
    <col min="2" max="2" width="19.28515625" style="15" customWidth="1"/>
    <col min="3" max="3" width="15.42578125" style="11" customWidth="1"/>
    <col min="4" max="4" width="20.7109375" style="11" customWidth="1"/>
    <col min="5" max="5" width="23.42578125" style="11" customWidth="1"/>
    <col min="6" max="7" width="11.7109375" style="51" customWidth="1"/>
    <col min="8" max="8" width="40.7109375" style="11" customWidth="1"/>
    <col min="9" max="9" width="2.5703125" style="11" customWidth="1" outlineLevel="1"/>
    <col min="10" max="10" width="35.855468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160" x14ac:dyDescent="0.25">
      <c r="A1" s="8" t="s">
        <v>2</v>
      </c>
      <c r="B1" s="13" t="str">
        <f>IF('Hoone üldandmed'!B2="","",'Hoone üldandmed'!B2)</f>
        <v>Kesk 12, Valga linn, Valgamaa</v>
      </c>
      <c r="H1" s="35"/>
    </row>
    <row r="2" spans="1:160" x14ac:dyDescent="0.25">
      <c r="O2" s="33" t="s">
        <v>29</v>
      </c>
      <c r="P2" s="33"/>
      <c r="Q2" s="33"/>
      <c r="R2" s="33"/>
      <c r="S2" s="33"/>
      <c r="T2" s="33"/>
      <c r="U2" s="33"/>
      <c r="V2" s="33"/>
      <c r="W2" s="33"/>
      <c r="X2" s="33"/>
      <c r="Y2" s="33"/>
      <c r="Z2" s="33"/>
      <c r="AA2" s="33"/>
      <c r="AB2" s="33"/>
      <c r="AC2" s="33"/>
      <c r="AD2" s="33"/>
      <c r="AE2" s="33"/>
      <c r="AF2" s="33"/>
      <c r="AG2" s="33"/>
    </row>
    <row r="3" spans="1:160" ht="43.5" customHeight="1" x14ac:dyDescent="0.25">
      <c r="A3" s="16" t="s">
        <v>30</v>
      </c>
      <c r="B3" s="17" t="s">
        <v>31</v>
      </c>
      <c r="C3" s="16" t="s">
        <v>32</v>
      </c>
      <c r="D3" s="16" t="s">
        <v>33</v>
      </c>
      <c r="E3" s="16" t="s">
        <v>34</v>
      </c>
      <c r="F3" s="52" t="s">
        <v>35</v>
      </c>
      <c r="G3" s="52" t="s">
        <v>36</v>
      </c>
      <c r="H3" s="16" t="s">
        <v>37</v>
      </c>
      <c r="I3" s="16" t="s">
        <v>38</v>
      </c>
      <c r="J3" s="67" t="s">
        <v>39</v>
      </c>
      <c r="K3" s="16" t="s">
        <v>40</v>
      </c>
      <c r="L3" s="16" t="s">
        <v>41</v>
      </c>
      <c r="M3" s="16" t="s">
        <v>42</v>
      </c>
      <c r="N3" s="16"/>
      <c r="O3" s="30" t="str">
        <f ca="1">IF(INDIRECT("'Lepingu lisa'!R"&amp;COLUMN()-10&amp;"C49",FALSE)="","",INDIRECT("'Lepingu lisa'!R"&amp;COLUMN()-12&amp;"C49",FALSE))</f>
        <v xml:space="preserve">Rahandusministeerium </v>
      </c>
      <c r="P3" s="30" t="str">
        <f t="shared" ref="P3:AG3" ca="1" si="0">IF(INDIRECT("'Lepingu lisa'!R"&amp;COLUMN()-10&amp;"C49",FALSE)="","",INDIRECT("'Lepingu lisa'!R"&amp;COLUMN()-12&amp;"C49",FALSE))</f>
        <v>Aktiivne vakantsus</v>
      </c>
      <c r="Q3" s="30" t="str">
        <f t="shared" ca="1" si="0"/>
        <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160" s="66" customFormat="1" x14ac:dyDescent="0.25">
      <c r="A4" s="18" t="s">
        <v>7</v>
      </c>
      <c r="B4" s="19" t="s">
        <v>43</v>
      </c>
      <c r="C4" s="18" t="s">
        <v>44</v>
      </c>
      <c r="D4" s="18" t="s">
        <v>45</v>
      </c>
      <c r="E4" s="18" t="s">
        <v>46</v>
      </c>
      <c r="F4" s="53">
        <v>5.7</v>
      </c>
      <c r="G4" s="53"/>
      <c r="H4" s="18" t="s">
        <v>47</v>
      </c>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row>
    <row r="5" spans="1:160" s="66" customFormat="1" x14ac:dyDescent="0.25">
      <c r="A5" s="18" t="s">
        <v>7</v>
      </c>
      <c r="B5" s="19" t="s">
        <v>48</v>
      </c>
      <c r="C5" s="18" t="s">
        <v>49</v>
      </c>
      <c r="D5" s="18" t="s">
        <v>50</v>
      </c>
      <c r="E5" s="18" t="s">
        <v>51</v>
      </c>
      <c r="F5" s="53">
        <v>11.2</v>
      </c>
      <c r="G5" s="53"/>
      <c r="H5" s="18" t="s">
        <v>52</v>
      </c>
      <c r="I5" s="11" t="str">
        <f>LEFT(Tabel1[[#This Row],[Ruumi tüüp (TALO Tüüpruumide nimestik)]],2)</f>
        <v>91</v>
      </c>
      <c r="J5" s="22" t="s">
        <v>53</v>
      </c>
      <c r="K5" s="18" t="s">
        <v>54</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row>
    <row r="6" spans="1:160" s="66" customFormat="1" x14ac:dyDescent="0.25">
      <c r="A6" s="18" t="s">
        <v>7</v>
      </c>
      <c r="B6" s="19" t="s">
        <v>55</v>
      </c>
      <c r="C6" s="18" t="s">
        <v>49</v>
      </c>
      <c r="D6" s="18" t="s">
        <v>56</v>
      </c>
      <c r="E6" s="18" t="s">
        <v>57</v>
      </c>
      <c r="F6" s="53">
        <v>7.9</v>
      </c>
      <c r="G6" s="53"/>
      <c r="H6" s="18" t="s">
        <v>58</v>
      </c>
      <c r="I6" s="11" t="str">
        <f>LEFT(Tabel1[[#This Row],[Ruumi tüüp (TALO Tüüpruumide nimestik)]],2)</f>
        <v>52</v>
      </c>
      <c r="J6" s="22" t="s">
        <v>53</v>
      </c>
      <c r="K6" s="18" t="s">
        <v>54</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row>
    <row r="7" spans="1:160" x14ac:dyDescent="0.25">
      <c r="A7" s="18" t="s">
        <v>7</v>
      </c>
      <c r="B7" s="19" t="s">
        <v>59</v>
      </c>
      <c r="C7" s="18" t="s">
        <v>49</v>
      </c>
      <c r="D7" s="18" t="s">
        <v>56</v>
      </c>
      <c r="E7" s="18" t="s">
        <v>57</v>
      </c>
      <c r="F7" s="53">
        <v>13.2</v>
      </c>
      <c r="G7" s="53"/>
      <c r="H7" s="18" t="s">
        <v>60</v>
      </c>
      <c r="I7" s="11" t="str">
        <f>LEFT(Tabel1[[#This Row],[Ruumi tüüp (TALO Tüüpruumide nimestik)]],2)</f>
        <v>52</v>
      </c>
      <c r="J7" s="22" t="s">
        <v>53</v>
      </c>
      <c r="K7" s="18" t="s">
        <v>54</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160" s="66" customFormat="1" x14ac:dyDescent="0.25">
      <c r="A8" s="18" t="s">
        <v>7</v>
      </c>
      <c r="B8" s="19" t="s">
        <v>61</v>
      </c>
      <c r="C8" s="18" t="s">
        <v>49</v>
      </c>
      <c r="D8" s="18" t="s">
        <v>62</v>
      </c>
      <c r="E8" s="18" t="s">
        <v>63</v>
      </c>
      <c r="F8" s="53">
        <v>8.5</v>
      </c>
      <c r="G8" s="53"/>
      <c r="H8" s="18" t="s">
        <v>64</v>
      </c>
      <c r="I8" s="11" t="str">
        <f>LEFT(Tabel1[[#This Row],[Ruumi tüüp (TALO Tüüpruumide nimestik)]],2)</f>
        <v>73</v>
      </c>
      <c r="J8" s="22" t="s">
        <v>53</v>
      </c>
      <c r="K8" s="18" t="s">
        <v>54</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row>
    <row r="9" spans="1:160" s="66" customFormat="1" x14ac:dyDescent="0.25">
      <c r="A9" s="18" t="s">
        <v>7</v>
      </c>
      <c r="B9" s="19" t="s">
        <v>65</v>
      </c>
      <c r="C9" s="18" t="s">
        <v>49</v>
      </c>
      <c r="D9" s="18" t="s">
        <v>50</v>
      </c>
      <c r="E9" s="18" t="s">
        <v>51</v>
      </c>
      <c r="F9" s="53">
        <v>10.7</v>
      </c>
      <c r="G9" s="53"/>
      <c r="H9" s="18" t="s">
        <v>66</v>
      </c>
      <c r="I9" s="11" t="str">
        <f>LEFT(Tabel1[[#This Row],[Ruumi tüüp (TALO Tüüpruumide nimestik)]],2)</f>
        <v>91</v>
      </c>
      <c r="J9" s="22" t="s">
        <v>53</v>
      </c>
      <c r="K9" s="18" t="s">
        <v>54</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row>
    <row r="10" spans="1:160" s="66" customFormat="1" x14ac:dyDescent="0.25">
      <c r="A10" s="18" t="s">
        <v>7</v>
      </c>
      <c r="B10" s="19" t="s">
        <v>67</v>
      </c>
      <c r="C10" s="18" t="s">
        <v>49</v>
      </c>
      <c r="D10" s="18" t="s">
        <v>68</v>
      </c>
      <c r="E10" s="18" t="s">
        <v>69</v>
      </c>
      <c r="F10" s="53">
        <v>9.8000000000000007</v>
      </c>
      <c r="G10" s="53"/>
      <c r="H10" s="18" t="s">
        <v>70</v>
      </c>
      <c r="I10" s="11" t="str">
        <f>LEFT(Tabel1[[#This Row],[Ruumi tüüp (TALO Tüüpruumide nimestik)]],2)</f>
        <v>53</v>
      </c>
      <c r="J10" s="22" t="s">
        <v>53</v>
      </c>
      <c r="K10" s="18" t="s">
        <v>54</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row>
    <row r="11" spans="1:160" s="66" customFormat="1" x14ac:dyDescent="0.25">
      <c r="A11" s="18" t="s">
        <v>7</v>
      </c>
      <c r="B11" s="19" t="s">
        <v>71</v>
      </c>
      <c r="C11" s="18" t="s">
        <v>49</v>
      </c>
      <c r="D11" s="18" t="s">
        <v>68</v>
      </c>
      <c r="E11" s="18" t="s">
        <v>69</v>
      </c>
      <c r="F11" s="53">
        <v>9.5</v>
      </c>
      <c r="G11" s="53"/>
      <c r="H11" s="18" t="s">
        <v>70</v>
      </c>
      <c r="I11" s="11" t="str">
        <f>LEFT(Tabel1[[#This Row],[Ruumi tüüp (TALO Tüüpruumide nimestik)]],2)</f>
        <v>53</v>
      </c>
      <c r="J11" s="22" t="s">
        <v>53</v>
      </c>
      <c r="K11" s="18" t="s">
        <v>54</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row>
    <row r="12" spans="1:160" s="66" customFormat="1" x14ac:dyDescent="0.25">
      <c r="A12" s="18" t="s">
        <v>7</v>
      </c>
      <c r="B12" s="19" t="s">
        <v>72</v>
      </c>
      <c r="C12" s="18" t="s">
        <v>49</v>
      </c>
      <c r="D12" s="18" t="s">
        <v>73</v>
      </c>
      <c r="E12" s="18" t="s">
        <v>74</v>
      </c>
      <c r="F12" s="53">
        <v>177</v>
      </c>
      <c r="G12" s="53"/>
      <c r="H12" s="18" t="s">
        <v>75</v>
      </c>
      <c r="I12" s="11" t="str">
        <f>LEFT(Tabel1[[#This Row],[Ruumi tüüp (TALO Tüüpruumide nimestik)]],2)</f>
        <v>48</v>
      </c>
      <c r="J12" s="22" t="s">
        <v>53</v>
      </c>
      <c r="K12" s="18" t="s">
        <v>54</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row>
    <row r="13" spans="1:160" s="66" customFormat="1" x14ac:dyDescent="0.25">
      <c r="A13" s="18" t="s">
        <v>7</v>
      </c>
      <c r="B13" s="19" t="s">
        <v>76</v>
      </c>
      <c r="C13" s="18" t="s">
        <v>49</v>
      </c>
      <c r="D13" s="18" t="s">
        <v>77</v>
      </c>
      <c r="E13" s="18" t="s">
        <v>78</v>
      </c>
      <c r="F13" s="53">
        <v>19.399999999999999</v>
      </c>
      <c r="G13" s="53"/>
      <c r="H13" s="18" t="s">
        <v>79</v>
      </c>
      <c r="I13" s="11" t="str">
        <f>LEFT(Tabel1[[#This Row],[Ruumi tüüp (TALO Tüüpruumide nimestik)]],2)</f>
        <v>51</v>
      </c>
      <c r="J13" s="22" t="s">
        <v>53</v>
      </c>
      <c r="K13" s="18" t="s">
        <v>54</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row>
    <row r="14" spans="1:160" s="66" customFormat="1" x14ac:dyDescent="0.25">
      <c r="A14" s="18" t="s">
        <v>7</v>
      </c>
      <c r="B14" s="19" t="s">
        <v>80</v>
      </c>
      <c r="C14" s="18" t="s">
        <v>49</v>
      </c>
      <c r="D14" s="18" t="s">
        <v>81</v>
      </c>
      <c r="E14" s="18" t="s">
        <v>82</v>
      </c>
      <c r="F14" s="53">
        <v>3.8</v>
      </c>
      <c r="G14" s="53"/>
      <c r="H14" s="18" t="s">
        <v>83</v>
      </c>
      <c r="I14" s="11" t="str">
        <f>LEFT(Tabel1[[#This Row],[Ruumi tüüp (TALO Tüüpruumide nimestik)]],2)</f>
        <v>71</v>
      </c>
      <c r="J14" s="22" t="s">
        <v>53</v>
      </c>
      <c r="K14" s="18" t="s">
        <v>54</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row>
    <row r="15" spans="1:160" s="66" customFormat="1" x14ac:dyDescent="0.25">
      <c r="A15" s="18" t="s">
        <v>7</v>
      </c>
      <c r="B15" s="19" t="s">
        <v>84</v>
      </c>
      <c r="C15" s="18" t="s">
        <v>49</v>
      </c>
      <c r="D15" s="18" t="s">
        <v>85</v>
      </c>
      <c r="E15" s="18" t="s">
        <v>86</v>
      </c>
      <c r="F15" s="53">
        <v>5.4</v>
      </c>
      <c r="G15" s="53"/>
      <c r="H15" s="18" t="s">
        <v>87</v>
      </c>
      <c r="I15" s="11" t="str">
        <f>LEFT(Tabel1[[#This Row],[Ruumi tüüp (TALO Tüüpruumide nimestik)]],2)</f>
        <v>72</v>
      </c>
      <c r="J15" s="22" t="s">
        <v>53</v>
      </c>
      <c r="K15" s="18" t="s">
        <v>54</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row>
    <row r="16" spans="1:160" s="66" customFormat="1" x14ac:dyDescent="0.25">
      <c r="A16" s="18" t="s">
        <v>7</v>
      </c>
      <c r="B16" s="19" t="s">
        <v>88</v>
      </c>
      <c r="C16" s="18" t="s">
        <v>49</v>
      </c>
      <c r="D16" s="18" t="s">
        <v>81</v>
      </c>
      <c r="E16" s="18" t="s">
        <v>82</v>
      </c>
      <c r="F16" s="53">
        <v>4</v>
      </c>
      <c r="G16" s="53"/>
      <c r="H16" s="18" t="s">
        <v>89</v>
      </c>
      <c r="I16" s="11" t="str">
        <f>LEFT(Tabel1[[#This Row],[Ruumi tüüp (TALO Tüüpruumide nimestik)]],2)</f>
        <v>71</v>
      </c>
      <c r="J16" s="22" t="s">
        <v>53</v>
      </c>
      <c r="K16" s="18" t="s">
        <v>54</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row>
    <row r="17" spans="1:160" s="66" customFormat="1" x14ac:dyDescent="0.25">
      <c r="A17" s="18" t="s">
        <v>7</v>
      </c>
      <c r="B17" s="19" t="s">
        <v>90</v>
      </c>
      <c r="C17" s="18" t="s">
        <v>49</v>
      </c>
      <c r="D17" s="18" t="s">
        <v>85</v>
      </c>
      <c r="E17" s="18" t="s">
        <v>86</v>
      </c>
      <c r="F17" s="53">
        <v>6</v>
      </c>
      <c r="G17" s="53"/>
      <c r="H17" s="18" t="s">
        <v>91</v>
      </c>
      <c r="I17" s="11" t="str">
        <f>LEFT(Tabel1[[#This Row],[Ruumi tüüp (TALO Tüüpruumide nimestik)]],2)</f>
        <v>72</v>
      </c>
      <c r="J17" s="22" t="s">
        <v>53</v>
      </c>
      <c r="K17" s="18" t="s">
        <v>54</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row>
    <row r="18" spans="1:160" s="66" customFormat="1" x14ac:dyDescent="0.25">
      <c r="A18" s="18" t="s">
        <v>7</v>
      </c>
      <c r="B18" s="19" t="s">
        <v>92</v>
      </c>
      <c r="C18" s="18" t="s">
        <v>49</v>
      </c>
      <c r="D18" s="18" t="s">
        <v>56</v>
      </c>
      <c r="E18" s="18" t="s">
        <v>57</v>
      </c>
      <c r="F18" s="53">
        <v>18.899999999999999</v>
      </c>
      <c r="G18" s="53"/>
      <c r="H18" s="18" t="s">
        <v>93</v>
      </c>
      <c r="I18" s="11" t="str">
        <f>LEFT(Tabel1[[#This Row],[Ruumi tüüp (TALO Tüüpruumide nimestik)]],2)</f>
        <v>52</v>
      </c>
      <c r="J18" s="22" t="s">
        <v>53</v>
      </c>
      <c r="K18" s="18" t="s">
        <v>54</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row>
    <row r="19" spans="1:160" s="66" customFormat="1" x14ac:dyDescent="0.25">
      <c r="A19" s="18" t="s">
        <v>7</v>
      </c>
      <c r="B19" s="19" t="s">
        <v>94</v>
      </c>
      <c r="C19" s="18" t="s">
        <v>95</v>
      </c>
      <c r="D19" s="18" t="s">
        <v>96</v>
      </c>
      <c r="E19" s="18" t="s">
        <v>97</v>
      </c>
      <c r="F19" s="53">
        <v>5.3</v>
      </c>
      <c r="G19" s="53"/>
      <c r="H19" s="18" t="s">
        <v>98</v>
      </c>
      <c r="I19" s="11" t="str">
        <f>LEFT(Tabel1[[#This Row],[Ruumi tüüp (TALO Tüüpruumide nimestik)]],2)</f>
        <v>94</v>
      </c>
      <c r="J19" s="22"/>
      <c r="K19" s="18"/>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row>
    <row r="20" spans="1:160" s="66" customFormat="1" x14ac:dyDescent="0.25">
      <c r="A20" s="18" t="s">
        <v>7</v>
      </c>
      <c r="B20" s="19" t="s">
        <v>99</v>
      </c>
      <c r="C20" s="18" t="s">
        <v>49</v>
      </c>
      <c r="D20" s="18" t="s">
        <v>62</v>
      </c>
      <c r="E20" s="18" t="s">
        <v>63</v>
      </c>
      <c r="F20" s="53">
        <v>4.2</v>
      </c>
      <c r="G20" s="53"/>
      <c r="H20" s="18" t="s">
        <v>100</v>
      </c>
      <c r="I20" s="11" t="str">
        <f>LEFT(Tabel1[[#This Row],[Ruumi tüüp (TALO Tüüpruumide nimestik)]],2)</f>
        <v>73</v>
      </c>
      <c r="J20" s="22" t="s">
        <v>53</v>
      </c>
      <c r="K20" s="18" t="s">
        <v>54</v>
      </c>
      <c r="L20" s="11" t="str">
        <f>IFERROR(VLOOKUP(Tabel1[[#This Row],[Üürnik]],'Lepingu lisa'!$AW$3:$AX$22,2,FALSE),"")</f>
        <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row>
    <row r="21" spans="1:160" s="66" customFormat="1" x14ac:dyDescent="0.25">
      <c r="A21" s="18" t="s">
        <v>7</v>
      </c>
      <c r="B21" s="19" t="s">
        <v>101</v>
      </c>
      <c r="C21" s="18" t="s">
        <v>49</v>
      </c>
      <c r="D21" s="18" t="s">
        <v>62</v>
      </c>
      <c r="E21" s="18" t="s">
        <v>63</v>
      </c>
      <c r="F21" s="53">
        <v>3.6</v>
      </c>
      <c r="G21" s="53"/>
      <c r="H21" s="18" t="s">
        <v>64</v>
      </c>
      <c r="I21" s="11" t="str">
        <f>LEFT(Tabel1[[#This Row],[Ruumi tüüp (TALO Tüüpruumide nimestik)]],2)</f>
        <v>73</v>
      </c>
      <c r="J21" s="22" t="s">
        <v>53</v>
      </c>
      <c r="K21" s="18" t="s">
        <v>54</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row>
    <row r="22" spans="1:160" s="66" customFormat="1" x14ac:dyDescent="0.25">
      <c r="A22" s="18" t="s">
        <v>7</v>
      </c>
      <c r="B22" s="19" t="s">
        <v>102</v>
      </c>
      <c r="C22" s="18" t="s">
        <v>49</v>
      </c>
      <c r="D22" s="18" t="s">
        <v>62</v>
      </c>
      <c r="E22" s="18" t="s">
        <v>63</v>
      </c>
      <c r="F22" s="53">
        <v>3.6</v>
      </c>
      <c r="G22" s="53"/>
      <c r="H22" s="18" t="s">
        <v>64</v>
      </c>
      <c r="I22" s="11" t="str">
        <f>LEFT(Tabel1[[#This Row],[Ruumi tüüp (TALO Tüüpruumide nimestik)]],2)</f>
        <v>73</v>
      </c>
      <c r="J22" s="22" t="s">
        <v>53</v>
      </c>
      <c r="K22" s="18" t="s">
        <v>54</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row>
    <row r="23" spans="1:160" s="66" customFormat="1" x14ac:dyDescent="0.25">
      <c r="A23" s="18" t="s">
        <v>7</v>
      </c>
      <c r="B23" s="19" t="s">
        <v>103</v>
      </c>
      <c r="C23" s="18" t="s">
        <v>49</v>
      </c>
      <c r="D23" s="18" t="s">
        <v>56</v>
      </c>
      <c r="E23" s="18" t="s">
        <v>104</v>
      </c>
      <c r="F23" s="53">
        <v>18.3</v>
      </c>
      <c r="G23" s="53"/>
      <c r="H23" s="18"/>
      <c r="I23" s="11" t="str">
        <f>LEFT(Tabel1[[#This Row],[Ruumi tüüp (TALO Tüüpruumide nimestik)]],2)</f>
        <v>59</v>
      </c>
      <c r="J23" s="22" t="s">
        <v>53</v>
      </c>
      <c r="K23" s="18" t="s">
        <v>54</v>
      </c>
      <c r="L23" s="11" t="str">
        <f>IFERROR(VLOOKUP(Tabel1[[#This Row],[Üürnik]],'Lepingu lisa'!$AW$3:$AX$22,2,FALSE),"")</f>
        <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row>
    <row r="24" spans="1:160" s="66" customFormat="1" x14ac:dyDescent="0.25">
      <c r="A24" s="18" t="s">
        <v>7</v>
      </c>
      <c r="B24" s="19" t="s">
        <v>105</v>
      </c>
      <c r="C24" s="18" t="s">
        <v>49</v>
      </c>
      <c r="D24" s="18" t="s">
        <v>56</v>
      </c>
      <c r="E24" s="18" t="s">
        <v>104</v>
      </c>
      <c r="F24" s="53">
        <v>13.8</v>
      </c>
      <c r="G24" s="53"/>
      <c r="H24" s="18"/>
      <c r="I24" s="11" t="str">
        <f>LEFT(Tabel1[[#This Row],[Ruumi tüüp (TALO Tüüpruumide nimestik)]],2)</f>
        <v>59</v>
      </c>
      <c r="J24" s="22" t="s">
        <v>53</v>
      </c>
      <c r="K24" s="18" t="s">
        <v>54</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row>
    <row r="25" spans="1:160" x14ac:dyDescent="0.25">
      <c r="A25" s="18" t="s">
        <v>7</v>
      </c>
      <c r="B25" s="19" t="s">
        <v>106</v>
      </c>
      <c r="C25" s="18" t="s">
        <v>49</v>
      </c>
      <c r="D25" s="18" t="s">
        <v>56</v>
      </c>
      <c r="E25" s="18" t="s">
        <v>57</v>
      </c>
      <c r="F25" s="53">
        <v>18.2</v>
      </c>
      <c r="G25" s="53"/>
      <c r="H25" s="18" t="s">
        <v>107</v>
      </c>
      <c r="I25" s="11" t="str">
        <f>LEFT(Tabel1[[#This Row],[Ruumi tüüp (TALO Tüüpruumide nimestik)]],2)</f>
        <v>52</v>
      </c>
      <c r="J25" s="22" t="s">
        <v>53</v>
      </c>
      <c r="K25" s="18" t="s">
        <v>54</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160" s="66" customFormat="1" x14ac:dyDescent="0.25">
      <c r="A26" s="18" t="s">
        <v>7</v>
      </c>
      <c r="B26" s="19" t="s">
        <v>108</v>
      </c>
      <c r="C26" s="18" t="s">
        <v>49</v>
      </c>
      <c r="D26" s="18" t="s">
        <v>56</v>
      </c>
      <c r="E26" s="18" t="s">
        <v>57</v>
      </c>
      <c r="F26" s="53">
        <v>14.5</v>
      </c>
      <c r="G26" s="53"/>
      <c r="H26" s="18" t="s">
        <v>109</v>
      </c>
      <c r="I26" s="11" t="str">
        <f>LEFT(Tabel1[[#This Row],[Ruumi tüüp (TALO Tüüpruumide nimestik)]],2)</f>
        <v>52</v>
      </c>
      <c r="J26" s="22" t="s">
        <v>53</v>
      </c>
      <c r="K26" s="18" t="s">
        <v>54</v>
      </c>
      <c r="L26" s="11" t="str">
        <f>IFERROR(VLOOKUP(Tabel1[[#This Row],[Üürnik]],'Lepingu lisa'!$AW$3:$AX$22,2,FALSE),"")</f>
        <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row>
    <row r="27" spans="1:160" s="66" customFormat="1" x14ac:dyDescent="0.25">
      <c r="A27" s="18" t="s">
        <v>7</v>
      </c>
      <c r="B27" s="19" t="s">
        <v>110</v>
      </c>
      <c r="C27" s="18" t="s">
        <v>49</v>
      </c>
      <c r="D27" s="18" t="s">
        <v>56</v>
      </c>
      <c r="E27" s="18" t="s">
        <v>57</v>
      </c>
      <c r="F27" s="53">
        <v>22.2</v>
      </c>
      <c r="G27" s="53"/>
      <c r="H27" s="18" t="s">
        <v>60</v>
      </c>
      <c r="I27" s="11" t="str">
        <f>LEFT(Tabel1[[#This Row],[Ruumi tüüp (TALO Tüüpruumide nimestik)]],2)</f>
        <v>52</v>
      </c>
      <c r="J27" s="22" t="s">
        <v>53</v>
      </c>
      <c r="K27" s="18" t="s">
        <v>54</v>
      </c>
      <c r="L27" s="11" t="str">
        <f>IFERROR(VLOOKUP(Tabel1[[#This Row],[Üürnik]],'Lepingu lisa'!$AW$3:$AX$22,2,FALSE),"")</f>
        <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row>
    <row r="28" spans="1:160" s="66" customFormat="1" x14ac:dyDescent="0.25">
      <c r="A28" s="18" t="s">
        <v>7</v>
      </c>
      <c r="B28" s="19" t="s">
        <v>111</v>
      </c>
      <c r="C28" s="18" t="s">
        <v>49</v>
      </c>
      <c r="D28" s="18" t="s">
        <v>112</v>
      </c>
      <c r="E28" s="18" t="s">
        <v>113</v>
      </c>
      <c r="F28" s="53">
        <v>15.1</v>
      </c>
      <c r="G28" s="53"/>
      <c r="H28" s="18" t="s">
        <v>114</v>
      </c>
      <c r="I28" s="11" t="str">
        <f>LEFT(Tabel1[[#This Row],[Ruumi tüüp (TALO Tüüpruumide nimestik)]],2)</f>
        <v>49</v>
      </c>
      <c r="J28" s="22" t="s">
        <v>53</v>
      </c>
      <c r="K28" s="18" t="s">
        <v>54</v>
      </c>
      <c r="L28" s="11" t="str">
        <f>IFERROR(VLOOKUP(Tabel1[[#This Row],[Üürnik]],'Lepingu lisa'!$AW$3:$AX$22,2,FALSE),"")</f>
        <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row>
    <row r="29" spans="1:160" s="66" customFormat="1" x14ac:dyDescent="0.25">
      <c r="A29" s="18" t="s">
        <v>7</v>
      </c>
      <c r="B29" s="19" t="s">
        <v>115</v>
      </c>
      <c r="C29" s="18" t="s">
        <v>49</v>
      </c>
      <c r="D29" s="18" t="s">
        <v>56</v>
      </c>
      <c r="E29" s="18" t="s">
        <v>57</v>
      </c>
      <c r="F29" s="53">
        <v>22.3</v>
      </c>
      <c r="G29" s="53"/>
      <c r="H29" s="18" t="s">
        <v>116</v>
      </c>
      <c r="I29" s="11" t="str">
        <f>LEFT(Tabel1[[#This Row],[Ruumi tüüp (TALO Tüüpruumide nimestik)]],2)</f>
        <v>52</v>
      </c>
      <c r="J29" s="22" t="s">
        <v>53</v>
      </c>
      <c r="K29" s="18" t="s">
        <v>54</v>
      </c>
      <c r="L29" s="11" t="str">
        <f>IFERROR(VLOOKUP(Tabel1[[#This Row],[Üürnik]],'Lepingu lisa'!$AW$3:$AX$22,2,FALSE),"")</f>
        <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row>
    <row r="30" spans="1:160" s="66" customFormat="1" x14ac:dyDescent="0.25">
      <c r="A30" s="18" t="s">
        <v>7</v>
      </c>
      <c r="B30" s="19" t="s">
        <v>117</v>
      </c>
      <c r="C30" s="18" t="s">
        <v>49</v>
      </c>
      <c r="D30" s="18" t="s">
        <v>56</v>
      </c>
      <c r="E30" s="18" t="s">
        <v>104</v>
      </c>
      <c r="F30" s="53">
        <v>20.7</v>
      </c>
      <c r="G30" s="53"/>
      <c r="H30" s="18" t="s">
        <v>118</v>
      </c>
      <c r="I30" s="11" t="str">
        <f>LEFT(Tabel1[[#This Row],[Ruumi tüüp (TALO Tüüpruumide nimestik)]],2)</f>
        <v>59</v>
      </c>
      <c r="J30" s="22" t="s">
        <v>53</v>
      </c>
      <c r="K30" s="18" t="s">
        <v>54</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row>
    <row r="31" spans="1:160" s="66" customFormat="1" x14ac:dyDescent="0.25">
      <c r="A31" s="18" t="s">
        <v>7</v>
      </c>
      <c r="B31" s="19" t="s">
        <v>119</v>
      </c>
      <c r="C31" s="18" t="s">
        <v>49</v>
      </c>
      <c r="D31" s="18" t="s">
        <v>73</v>
      </c>
      <c r="E31" s="18" t="s">
        <v>74</v>
      </c>
      <c r="F31" s="53">
        <v>35.799999999999997</v>
      </c>
      <c r="G31" s="53"/>
      <c r="H31" s="18" t="s">
        <v>120</v>
      </c>
      <c r="I31" s="11" t="str">
        <f>LEFT(Tabel1[[#This Row],[Ruumi tüüp (TALO Tüüpruumide nimestik)]],2)</f>
        <v>48</v>
      </c>
      <c r="J31" s="22" t="s">
        <v>53</v>
      </c>
      <c r="K31" s="18" t="s">
        <v>54</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row>
    <row r="32" spans="1:160" s="66" customFormat="1" x14ac:dyDescent="0.25">
      <c r="A32" s="18" t="s">
        <v>7</v>
      </c>
      <c r="B32" s="19" t="s">
        <v>121</v>
      </c>
      <c r="C32" s="18" t="s">
        <v>49</v>
      </c>
      <c r="D32" s="18" t="s">
        <v>122</v>
      </c>
      <c r="E32" s="18" t="s">
        <v>123</v>
      </c>
      <c r="F32" s="53">
        <v>6.4</v>
      </c>
      <c r="G32" s="53"/>
      <c r="H32" s="18" t="s">
        <v>124</v>
      </c>
      <c r="I32" s="11" t="str">
        <f>LEFT(Tabel1[[#This Row],[Ruumi tüüp (TALO Tüüpruumide nimestik)]],2)</f>
        <v>86</v>
      </c>
      <c r="J32" s="22" t="s">
        <v>53</v>
      </c>
      <c r="K32" s="18" t="s">
        <v>54</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row>
    <row r="33" spans="1:160" s="66" customFormat="1" x14ac:dyDescent="0.25">
      <c r="A33" s="18" t="s">
        <v>7</v>
      </c>
      <c r="B33" s="19" t="s">
        <v>125</v>
      </c>
      <c r="C33" s="18" t="s">
        <v>49</v>
      </c>
      <c r="D33" s="18" t="s">
        <v>50</v>
      </c>
      <c r="E33" s="18" t="s">
        <v>51</v>
      </c>
      <c r="F33" s="53">
        <v>6.4</v>
      </c>
      <c r="G33" s="53"/>
      <c r="H33" s="18" t="s">
        <v>66</v>
      </c>
      <c r="I33" s="11" t="str">
        <f>LEFT(Tabel1[[#This Row],[Ruumi tüüp (TALO Tüüpruumide nimestik)]],2)</f>
        <v>91</v>
      </c>
      <c r="J33" s="22" t="s">
        <v>53</v>
      </c>
      <c r="K33" s="18" t="s">
        <v>54</v>
      </c>
      <c r="L33" s="11" t="str">
        <f>IFERROR(VLOOKUP(Tabel1[[#This Row],[Üürnik]],'Lepingu lisa'!$AW$3:$AX$22,2,FALSE),"")</f>
        <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row>
    <row r="34" spans="1:160" s="66" customFormat="1" x14ac:dyDescent="0.25">
      <c r="A34" s="18" t="s">
        <v>7</v>
      </c>
      <c r="B34" s="19" t="s">
        <v>126</v>
      </c>
      <c r="C34" s="18" t="s">
        <v>49</v>
      </c>
      <c r="D34" s="18" t="s">
        <v>56</v>
      </c>
      <c r="E34" s="18" t="s">
        <v>57</v>
      </c>
      <c r="F34" s="53">
        <v>13.6</v>
      </c>
      <c r="G34" s="53"/>
      <c r="H34" s="18"/>
      <c r="I34" s="11" t="str">
        <f>LEFT(Tabel1[[#This Row],[Ruumi tüüp (TALO Tüüpruumide nimestik)]],2)</f>
        <v>52</v>
      </c>
      <c r="J34" s="22" t="s">
        <v>53</v>
      </c>
      <c r="K34" s="18" t="s">
        <v>54</v>
      </c>
      <c r="L34" s="11" t="str">
        <f>IFERROR(VLOOKUP(Tabel1[[#This Row],[Üürnik]],'Lepingu lisa'!$AW$3:$AX$22,2,FALSE),"")</f>
        <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row>
    <row r="35" spans="1:160" s="66" customFormat="1" x14ac:dyDescent="0.25">
      <c r="A35" s="18" t="s">
        <v>7</v>
      </c>
      <c r="B35" s="19" t="s">
        <v>127</v>
      </c>
      <c r="C35" s="18" t="s">
        <v>44</v>
      </c>
      <c r="D35" s="18" t="s">
        <v>45</v>
      </c>
      <c r="E35" s="18" t="s">
        <v>46</v>
      </c>
      <c r="F35" s="53">
        <v>37.4</v>
      </c>
      <c r="G35" s="53"/>
      <c r="H35" s="18" t="s">
        <v>52</v>
      </c>
      <c r="I35" s="11" t="str">
        <f>LEFT(Tabel1[[#This Row],[Ruumi tüüp (TALO Tüüpruumide nimestik)]],2)</f>
        <v>92</v>
      </c>
      <c r="J35" s="22"/>
      <c r="K35" s="18"/>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row>
    <row r="36" spans="1:160" s="66" customFormat="1" x14ac:dyDescent="0.25">
      <c r="A36" s="18" t="s">
        <v>7</v>
      </c>
      <c r="B36" s="19" t="s">
        <v>128</v>
      </c>
      <c r="C36" s="18" t="s">
        <v>49</v>
      </c>
      <c r="D36" s="18" t="s">
        <v>50</v>
      </c>
      <c r="E36" s="18" t="s">
        <v>51</v>
      </c>
      <c r="F36" s="53">
        <v>12.2</v>
      </c>
      <c r="G36" s="53"/>
      <c r="H36" s="18" t="s">
        <v>66</v>
      </c>
      <c r="I36" s="11" t="str">
        <f>LEFT(Tabel1[[#This Row],[Ruumi tüüp (TALO Tüüpruumide nimestik)]],2)</f>
        <v>91</v>
      </c>
      <c r="J36" s="22" t="s">
        <v>53</v>
      </c>
      <c r="K36" s="18" t="s">
        <v>54</v>
      </c>
      <c r="L36" s="11" t="str">
        <f>IFERROR(VLOOKUP(Tabel1[[#This Row],[Üürnik]],'Lepingu lisa'!$AW$3:$AX$22,2,FALSE),"")</f>
        <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row>
    <row r="37" spans="1:160" s="66" customFormat="1" x14ac:dyDescent="0.25">
      <c r="A37" s="18" t="s">
        <v>7</v>
      </c>
      <c r="B37" s="19" t="s">
        <v>129</v>
      </c>
      <c r="C37" s="18" t="s">
        <v>49</v>
      </c>
      <c r="D37" s="18" t="s">
        <v>62</v>
      </c>
      <c r="E37" s="18" t="s">
        <v>63</v>
      </c>
      <c r="F37" s="53">
        <v>4.7</v>
      </c>
      <c r="G37" s="53"/>
      <c r="H37" s="18" t="s">
        <v>64</v>
      </c>
      <c r="I37" s="11" t="str">
        <f>LEFT(Tabel1[[#This Row],[Ruumi tüüp (TALO Tüüpruumide nimestik)]],2)</f>
        <v>73</v>
      </c>
      <c r="J37" s="22" t="s">
        <v>53</v>
      </c>
      <c r="K37" s="18" t="s">
        <v>54</v>
      </c>
      <c r="L37" s="11" t="str">
        <f>IFERROR(VLOOKUP(Tabel1[[#This Row],[Üürnik]],'Lepingu lisa'!$AW$3:$AX$22,2,FALSE),"")</f>
        <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row>
    <row r="38" spans="1:160" s="66" customFormat="1" x14ac:dyDescent="0.25">
      <c r="A38" s="18" t="s">
        <v>7</v>
      </c>
      <c r="B38" s="19" t="s">
        <v>130</v>
      </c>
      <c r="C38" s="18" t="s">
        <v>49</v>
      </c>
      <c r="D38" s="18" t="s">
        <v>62</v>
      </c>
      <c r="E38" s="18" t="s">
        <v>63</v>
      </c>
      <c r="F38" s="53">
        <v>4</v>
      </c>
      <c r="G38" s="53"/>
      <c r="H38" s="18" t="s">
        <v>64</v>
      </c>
      <c r="I38" s="11" t="str">
        <f>LEFT(Tabel1[[#This Row],[Ruumi tüüp (TALO Tüüpruumide nimestik)]],2)</f>
        <v>73</v>
      </c>
      <c r="J38" s="22" t="s">
        <v>53</v>
      </c>
      <c r="K38" s="18" t="s">
        <v>54</v>
      </c>
      <c r="L38" s="11" t="str">
        <f>IFERROR(VLOOKUP(Tabel1[[#This Row],[Üürnik]],'Lepingu lisa'!$AW$3:$AX$22,2,FALSE),"")</f>
        <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row>
    <row r="39" spans="1:160" s="66" customFormat="1" x14ac:dyDescent="0.25">
      <c r="A39" s="18" t="s">
        <v>7</v>
      </c>
      <c r="B39" s="19" t="s">
        <v>131</v>
      </c>
      <c r="C39" s="18" t="s">
        <v>49</v>
      </c>
      <c r="D39" s="18" t="s">
        <v>132</v>
      </c>
      <c r="E39" s="18" t="s">
        <v>104</v>
      </c>
      <c r="F39" s="53">
        <v>9.1999999999999993</v>
      </c>
      <c r="G39" s="53"/>
      <c r="H39" s="18" t="s">
        <v>133</v>
      </c>
      <c r="I39" s="11" t="str">
        <f>LEFT(Tabel1[[#This Row],[Ruumi tüüp (TALO Tüüpruumide nimestik)]],2)</f>
        <v>59</v>
      </c>
      <c r="J39" s="22" t="s">
        <v>53</v>
      </c>
      <c r="K39" s="18" t="s">
        <v>54</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row>
    <row r="40" spans="1:160" s="66" customFormat="1" x14ac:dyDescent="0.25">
      <c r="A40" s="18" t="s">
        <v>7</v>
      </c>
      <c r="B40" s="19" t="s">
        <v>134</v>
      </c>
      <c r="C40" s="18" t="s">
        <v>49</v>
      </c>
      <c r="D40" s="18" t="s">
        <v>50</v>
      </c>
      <c r="E40" s="18" t="s">
        <v>51</v>
      </c>
      <c r="F40" s="53">
        <v>11.7</v>
      </c>
      <c r="G40" s="53"/>
      <c r="H40" s="18" t="s">
        <v>135</v>
      </c>
      <c r="I40" s="11" t="str">
        <f>LEFT(Tabel1[[#This Row],[Ruumi tüüp (TALO Tüüpruumide nimestik)]],2)</f>
        <v>91</v>
      </c>
      <c r="J40" s="22" t="s">
        <v>53</v>
      </c>
      <c r="K40" s="18" t="s">
        <v>54</v>
      </c>
      <c r="L40" s="11" t="str">
        <f>IFERROR(VLOOKUP(Tabel1[[#This Row],[Üürnik]],'Lepingu lisa'!$AW$3:$AX$22,2,FALSE),"")</f>
        <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row>
    <row r="41" spans="1:160" s="66" customFormat="1" x14ac:dyDescent="0.25">
      <c r="A41" s="18" t="s">
        <v>7</v>
      </c>
      <c r="B41" s="19" t="s">
        <v>136</v>
      </c>
      <c r="C41" s="18" t="s">
        <v>49</v>
      </c>
      <c r="D41" s="18" t="s">
        <v>50</v>
      </c>
      <c r="E41" s="18" t="s">
        <v>51</v>
      </c>
      <c r="F41" s="53">
        <v>18.2</v>
      </c>
      <c r="G41" s="53"/>
      <c r="H41" s="18" t="s">
        <v>66</v>
      </c>
      <c r="I41" s="11" t="str">
        <f>LEFT(Tabel1[[#This Row],[Ruumi tüüp (TALO Tüüpruumide nimestik)]],2)</f>
        <v>91</v>
      </c>
      <c r="J41" s="22" t="s">
        <v>53</v>
      </c>
      <c r="K41" s="18" t="s">
        <v>54</v>
      </c>
      <c r="L41" s="11" t="str">
        <f>IFERROR(VLOOKUP(Tabel1[[#This Row],[Üürnik]],'Lepingu lisa'!$AW$3:$AX$22,2,FALSE),"")</f>
        <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row>
    <row r="42" spans="1:160" s="66" customFormat="1" x14ac:dyDescent="0.25">
      <c r="A42" s="18" t="s">
        <v>7</v>
      </c>
      <c r="B42" s="19" t="s">
        <v>137</v>
      </c>
      <c r="C42" s="18" t="s">
        <v>49</v>
      </c>
      <c r="D42" s="18" t="s">
        <v>56</v>
      </c>
      <c r="E42" s="18" t="s">
        <v>104</v>
      </c>
      <c r="F42" s="53">
        <v>10.1</v>
      </c>
      <c r="G42" s="53"/>
      <c r="H42" s="18"/>
      <c r="I42" s="11" t="str">
        <f>LEFT(Tabel1[[#This Row],[Ruumi tüüp (TALO Tüüpruumide nimestik)]],2)</f>
        <v>59</v>
      </c>
      <c r="J42" s="22" t="s">
        <v>53</v>
      </c>
      <c r="K42" s="18" t="s">
        <v>54</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row>
    <row r="43" spans="1:160" s="66" customFormat="1" x14ac:dyDescent="0.25">
      <c r="A43" s="18" t="s">
        <v>7</v>
      </c>
      <c r="B43" s="19" t="s">
        <v>138</v>
      </c>
      <c r="C43" s="18" t="s">
        <v>49</v>
      </c>
      <c r="D43" s="18" t="s">
        <v>56</v>
      </c>
      <c r="E43" s="18" t="s">
        <v>104</v>
      </c>
      <c r="F43" s="53">
        <v>7</v>
      </c>
      <c r="G43" s="53"/>
      <c r="H43" s="18"/>
      <c r="I43" s="11" t="str">
        <f>LEFT(Tabel1[[#This Row],[Ruumi tüüp (TALO Tüüpruumide nimestik)]],2)</f>
        <v>59</v>
      </c>
      <c r="J43" s="22" t="s">
        <v>53</v>
      </c>
      <c r="K43" s="18" t="s">
        <v>54</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row>
    <row r="44" spans="1:160" s="66" customFormat="1" x14ac:dyDescent="0.25">
      <c r="A44" s="18" t="s">
        <v>7</v>
      </c>
      <c r="B44" s="19" t="s">
        <v>139</v>
      </c>
      <c r="C44" s="18" t="s">
        <v>49</v>
      </c>
      <c r="D44" s="18" t="s">
        <v>56</v>
      </c>
      <c r="E44" s="18" t="s">
        <v>104</v>
      </c>
      <c r="F44" s="53">
        <v>7.1</v>
      </c>
      <c r="G44" s="53"/>
      <c r="H44" s="18"/>
      <c r="I44" s="11" t="str">
        <f>LEFT(Tabel1[[#This Row],[Ruumi tüüp (TALO Tüüpruumide nimestik)]],2)</f>
        <v>59</v>
      </c>
      <c r="J44" s="22" t="s">
        <v>53</v>
      </c>
      <c r="K44" s="18" t="s">
        <v>54</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row>
    <row r="45" spans="1:160" s="66" customFormat="1" x14ac:dyDescent="0.25">
      <c r="A45" s="18" t="s">
        <v>7</v>
      </c>
      <c r="B45" s="19" t="s">
        <v>140</v>
      </c>
      <c r="C45" s="18" t="s">
        <v>49</v>
      </c>
      <c r="D45" s="18" t="s">
        <v>56</v>
      </c>
      <c r="E45" s="18" t="s">
        <v>104</v>
      </c>
      <c r="F45" s="53">
        <v>2</v>
      </c>
      <c r="G45" s="53"/>
      <c r="H45" s="18"/>
      <c r="I45" s="11" t="str">
        <f>LEFT(Tabel1[[#This Row],[Ruumi tüüp (TALO Tüüpruumide nimestik)]],2)</f>
        <v>59</v>
      </c>
      <c r="J45" s="22" t="s">
        <v>53</v>
      </c>
      <c r="K45" s="18" t="s">
        <v>54</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row>
    <row r="46" spans="1:160" s="66" customFormat="1" x14ac:dyDescent="0.25">
      <c r="A46" s="18" t="s">
        <v>7</v>
      </c>
      <c r="B46" s="19" t="s">
        <v>141</v>
      </c>
      <c r="C46" s="18" t="s">
        <v>95</v>
      </c>
      <c r="D46" s="18" t="s">
        <v>142</v>
      </c>
      <c r="E46" s="18" t="s">
        <v>97</v>
      </c>
      <c r="F46" s="53">
        <v>13.5</v>
      </c>
      <c r="G46" s="53"/>
      <c r="H46" s="18" t="s">
        <v>143</v>
      </c>
      <c r="I46" s="11" t="str">
        <f>LEFT(Tabel1[[#This Row],[Ruumi tüüp (TALO Tüüpruumide nimestik)]],2)</f>
        <v>94</v>
      </c>
      <c r="J46" s="22"/>
      <c r="K46" s="18"/>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row>
    <row r="47" spans="1:160" x14ac:dyDescent="0.25">
      <c r="A47" s="18" t="s">
        <v>7</v>
      </c>
      <c r="B47" s="19" t="s">
        <v>144</v>
      </c>
      <c r="C47" s="18" t="s">
        <v>49</v>
      </c>
      <c r="D47" s="18" t="s">
        <v>132</v>
      </c>
      <c r="E47" s="18" t="s">
        <v>104</v>
      </c>
      <c r="F47" s="53">
        <v>24.3</v>
      </c>
      <c r="G47" s="53"/>
      <c r="H47" s="18" t="s">
        <v>132</v>
      </c>
      <c r="I47" s="11" t="str">
        <f>LEFT(Tabel1[[#This Row],[Ruumi tüüp (TALO Tüüpruumide nimestik)]],2)</f>
        <v>59</v>
      </c>
      <c r="J47" s="22" t="s">
        <v>53</v>
      </c>
      <c r="K47" s="18" t="s">
        <v>54</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160" s="66" customFormat="1" x14ac:dyDescent="0.25">
      <c r="A48" s="18" t="s">
        <v>7</v>
      </c>
      <c r="B48" s="19" t="s">
        <v>145</v>
      </c>
      <c r="C48" s="18" t="s">
        <v>49</v>
      </c>
      <c r="D48" s="18" t="s">
        <v>146</v>
      </c>
      <c r="E48" s="18" t="s">
        <v>147</v>
      </c>
      <c r="F48" s="53">
        <v>16.899999999999999</v>
      </c>
      <c r="G48" s="53"/>
      <c r="H48" s="18" t="s">
        <v>148</v>
      </c>
      <c r="I48" s="11" t="str">
        <f>LEFT(Tabel1[[#This Row],[Ruumi tüüp (TALO Tüüpruumide nimestik)]],2)</f>
        <v>21</v>
      </c>
      <c r="J48" s="22" t="s">
        <v>53</v>
      </c>
      <c r="K48" s="18" t="s">
        <v>54</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row>
    <row r="49" spans="1:160" s="66" customFormat="1" x14ac:dyDescent="0.25">
      <c r="A49" s="18" t="s">
        <v>7</v>
      </c>
      <c r="B49" s="19" t="s">
        <v>149</v>
      </c>
      <c r="C49" s="18" t="s">
        <v>49</v>
      </c>
      <c r="D49" s="18" t="s">
        <v>56</v>
      </c>
      <c r="E49" s="18" t="s">
        <v>104</v>
      </c>
      <c r="F49" s="53">
        <v>11.6</v>
      </c>
      <c r="G49" s="53"/>
      <c r="H49" s="18" t="s">
        <v>150</v>
      </c>
      <c r="I49" s="11" t="str">
        <f>LEFT(Tabel1[[#This Row],[Ruumi tüüp (TALO Tüüpruumide nimestik)]],2)</f>
        <v>59</v>
      </c>
      <c r="J49" s="22" t="s">
        <v>53</v>
      </c>
      <c r="K49" s="18" t="s">
        <v>54</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row>
    <row r="50" spans="1:160" s="66" customFormat="1" x14ac:dyDescent="0.25">
      <c r="A50" s="18" t="s">
        <v>7</v>
      </c>
      <c r="B50" s="19" t="s">
        <v>151</v>
      </c>
      <c r="C50" s="18" t="s">
        <v>49</v>
      </c>
      <c r="D50" s="18" t="s">
        <v>50</v>
      </c>
      <c r="E50" s="18" t="s">
        <v>51</v>
      </c>
      <c r="F50" s="53">
        <v>9.9</v>
      </c>
      <c r="G50" s="53"/>
      <c r="H50" s="18" t="s">
        <v>66</v>
      </c>
      <c r="I50" s="11" t="str">
        <f>LEFT(Tabel1[[#This Row],[Ruumi tüüp (TALO Tüüpruumide nimestik)]],2)</f>
        <v>91</v>
      </c>
      <c r="J50" s="22" t="s">
        <v>53</v>
      </c>
      <c r="K50" s="18" t="s">
        <v>54</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row>
    <row r="51" spans="1:160" s="66" customFormat="1" x14ac:dyDescent="0.25">
      <c r="A51" s="18" t="s">
        <v>7</v>
      </c>
      <c r="B51" s="19" t="s">
        <v>152</v>
      </c>
      <c r="C51" s="18" t="s">
        <v>49</v>
      </c>
      <c r="D51" s="18" t="s">
        <v>56</v>
      </c>
      <c r="E51" s="18" t="s">
        <v>104</v>
      </c>
      <c r="F51" s="53">
        <v>10.3</v>
      </c>
      <c r="G51" s="53"/>
      <c r="H51" s="18" t="s">
        <v>153</v>
      </c>
      <c r="I51" s="11" t="str">
        <f>LEFT(Tabel1[[#This Row],[Ruumi tüüp (TALO Tüüpruumide nimestik)]],2)</f>
        <v>59</v>
      </c>
      <c r="J51" s="22" t="s">
        <v>53</v>
      </c>
      <c r="K51" s="18" t="s">
        <v>54</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row>
    <row r="52" spans="1:160" s="66" customFormat="1" x14ac:dyDescent="0.25">
      <c r="A52" s="18" t="s">
        <v>7</v>
      </c>
      <c r="B52" s="19" t="s">
        <v>154</v>
      </c>
      <c r="C52" s="18" t="s">
        <v>49</v>
      </c>
      <c r="D52" s="18" t="s">
        <v>85</v>
      </c>
      <c r="E52" s="18" t="s">
        <v>86</v>
      </c>
      <c r="F52" s="53">
        <v>14.2</v>
      </c>
      <c r="G52" s="53"/>
      <c r="H52" s="18" t="s">
        <v>155</v>
      </c>
      <c r="I52" s="11" t="str">
        <f>LEFT(Tabel1[[#This Row],[Ruumi tüüp (TALO Tüüpruumide nimestik)]],2)</f>
        <v>72</v>
      </c>
      <c r="J52" s="22" t="s">
        <v>53</v>
      </c>
      <c r="K52" s="18" t="s">
        <v>54</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row>
    <row r="53" spans="1:160" s="66" customFormat="1" x14ac:dyDescent="0.25">
      <c r="A53" s="18" t="s">
        <v>7</v>
      </c>
      <c r="B53" s="19" t="s">
        <v>156</v>
      </c>
      <c r="C53" s="18" t="s">
        <v>49</v>
      </c>
      <c r="D53" s="18" t="s">
        <v>56</v>
      </c>
      <c r="E53" s="18" t="s">
        <v>57</v>
      </c>
      <c r="F53" s="53">
        <v>7.9</v>
      </c>
      <c r="G53" s="53"/>
      <c r="H53" s="18" t="s">
        <v>157</v>
      </c>
      <c r="I53" s="11" t="str">
        <f>LEFT(Tabel1[[#This Row],[Ruumi tüüp (TALO Tüüpruumide nimestik)]],2)</f>
        <v>52</v>
      </c>
      <c r="J53" s="22" t="s">
        <v>53</v>
      </c>
      <c r="K53" s="18" t="s">
        <v>54</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row>
    <row r="54" spans="1:160" s="66" customFormat="1" x14ac:dyDescent="0.25">
      <c r="A54" s="18" t="s">
        <v>7</v>
      </c>
      <c r="B54" s="19" t="s">
        <v>158</v>
      </c>
      <c r="C54" s="18" t="s">
        <v>49</v>
      </c>
      <c r="D54" s="18" t="s">
        <v>146</v>
      </c>
      <c r="E54" s="18" t="s">
        <v>147</v>
      </c>
      <c r="F54" s="53">
        <v>9.6</v>
      </c>
      <c r="G54" s="53"/>
      <c r="H54" s="18" t="s">
        <v>159</v>
      </c>
      <c r="I54" s="11" t="str">
        <f>LEFT(Tabel1[[#This Row],[Ruumi tüüp (TALO Tüüpruumide nimestik)]],2)</f>
        <v>21</v>
      </c>
      <c r="J54" s="22" t="s">
        <v>53</v>
      </c>
      <c r="K54" s="18" t="s">
        <v>54</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row>
    <row r="55" spans="1:160" s="66" customFormat="1" x14ac:dyDescent="0.25">
      <c r="A55" s="18" t="s">
        <v>7</v>
      </c>
      <c r="B55" s="19" t="s">
        <v>160</v>
      </c>
      <c r="C55" s="18" t="s">
        <v>49</v>
      </c>
      <c r="D55" s="18" t="s">
        <v>56</v>
      </c>
      <c r="E55" s="18" t="s">
        <v>104</v>
      </c>
      <c r="F55" s="53">
        <v>14.7</v>
      </c>
      <c r="G55" s="53"/>
      <c r="H55" s="18" t="s">
        <v>161</v>
      </c>
      <c r="I55" s="11" t="str">
        <f>LEFT(Tabel1[[#This Row],[Ruumi tüüp (TALO Tüüpruumide nimestik)]],2)</f>
        <v>59</v>
      </c>
      <c r="J55" s="22" t="s">
        <v>53</v>
      </c>
      <c r="K55" s="18" t="s">
        <v>54</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row>
    <row r="56" spans="1:160" s="66" customFormat="1" ht="16.5" customHeight="1" x14ac:dyDescent="0.25">
      <c r="A56" s="18" t="s">
        <v>7</v>
      </c>
      <c r="B56" s="19" t="s">
        <v>162</v>
      </c>
      <c r="C56" s="18" t="s">
        <v>49</v>
      </c>
      <c r="D56" s="18" t="s">
        <v>85</v>
      </c>
      <c r="E56" s="18" t="s">
        <v>86</v>
      </c>
      <c r="F56" s="53">
        <v>3.8</v>
      </c>
      <c r="G56" s="53"/>
      <c r="H56" s="18" t="s">
        <v>163</v>
      </c>
      <c r="I56" s="11" t="str">
        <f>LEFT(Tabel1[[#This Row],[Ruumi tüüp (TALO Tüüpruumide nimestik)]],2)</f>
        <v>72</v>
      </c>
      <c r="J56" s="22" t="s">
        <v>53</v>
      </c>
      <c r="K56" s="18" t="s">
        <v>54</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row>
    <row r="57" spans="1:160" s="66" customFormat="1" x14ac:dyDescent="0.25">
      <c r="A57" s="18" t="s">
        <v>164</v>
      </c>
      <c r="B57" s="19" t="s">
        <v>165</v>
      </c>
      <c r="C57" s="18" t="s">
        <v>49</v>
      </c>
      <c r="D57" s="18" t="s">
        <v>166</v>
      </c>
      <c r="E57" s="18" t="s">
        <v>167</v>
      </c>
      <c r="F57" s="53">
        <v>207.1</v>
      </c>
      <c r="G57" s="53"/>
      <c r="H57" s="18" t="s">
        <v>168</v>
      </c>
      <c r="I57" s="11" t="str">
        <f>LEFT(Tabel1[[#This Row],[Ruumi tüüp (TALO Tüüpruumide nimestik)]],2)</f>
        <v>84</v>
      </c>
      <c r="J57" s="22" t="s">
        <v>53</v>
      </c>
      <c r="K57" s="18" t="s">
        <v>54</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row>
    <row r="58" spans="1:160" s="66" customFormat="1" x14ac:dyDescent="0.25">
      <c r="A58" s="18" t="s">
        <v>164</v>
      </c>
      <c r="B58" s="19" t="s">
        <v>169</v>
      </c>
      <c r="C58" s="18" t="s">
        <v>49</v>
      </c>
      <c r="D58" s="18" t="s">
        <v>166</v>
      </c>
      <c r="E58" s="18" t="s">
        <v>167</v>
      </c>
      <c r="F58" s="53">
        <v>22.6</v>
      </c>
      <c r="G58" s="53"/>
      <c r="H58" s="18" t="s">
        <v>168</v>
      </c>
      <c r="I58" s="11" t="str">
        <f>LEFT(Tabel1[[#This Row],[Ruumi tüüp (TALO Tüüpruumide nimestik)]],2)</f>
        <v>84</v>
      </c>
      <c r="J58" s="22" t="s">
        <v>53</v>
      </c>
      <c r="K58" s="18" t="s">
        <v>54</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row>
    <row r="59" spans="1:160" s="66" customFormat="1" x14ac:dyDescent="0.25">
      <c r="A59" s="18" t="s">
        <v>164</v>
      </c>
      <c r="B59" s="19" t="s">
        <v>170</v>
      </c>
      <c r="C59" s="18" t="s">
        <v>49</v>
      </c>
      <c r="D59" s="18" t="s">
        <v>166</v>
      </c>
      <c r="E59" s="18" t="s">
        <v>167</v>
      </c>
      <c r="F59" s="53">
        <v>10.7</v>
      </c>
      <c r="G59" s="53"/>
      <c r="H59" s="18" t="s">
        <v>171</v>
      </c>
      <c r="I59" s="11" t="str">
        <f>LEFT(Tabel1[[#This Row],[Ruumi tüüp (TALO Tüüpruumide nimestik)]],2)</f>
        <v>84</v>
      </c>
      <c r="J59" s="22" t="s">
        <v>53</v>
      </c>
      <c r="K59" s="18" t="s">
        <v>54</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row>
    <row r="60" spans="1:160" s="66" customFormat="1" x14ac:dyDescent="0.25">
      <c r="A60" s="18" t="s">
        <v>164</v>
      </c>
      <c r="B60" s="19" t="s">
        <v>172</v>
      </c>
      <c r="C60" s="18" t="s">
        <v>49</v>
      </c>
      <c r="D60" s="18" t="s">
        <v>166</v>
      </c>
      <c r="E60" s="18" t="s">
        <v>167</v>
      </c>
      <c r="F60" s="53">
        <v>12.9</v>
      </c>
      <c r="G60" s="53"/>
      <c r="H60" s="18" t="s">
        <v>171</v>
      </c>
      <c r="I60" s="11" t="str">
        <f>LEFT(Tabel1[[#This Row],[Ruumi tüüp (TALO Tüüpruumide nimestik)]],2)</f>
        <v>84</v>
      </c>
      <c r="J60" s="22" t="s">
        <v>53</v>
      </c>
      <c r="K60" s="18" t="s">
        <v>54</v>
      </c>
      <c r="L60" s="11" t="str">
        <f>IFERROR(VLOOKUP(Tabel1[[#This Row],[Üürnik]],'Lepingu lisa'!$AW$3:$AX$22,2,FALSE),"")</f>
        <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row>
    <row r="61" spans="1:160" s="66" customFormat="1" x14ac:dyDescent="0.25">
      <c r="A61" s="18" t="s">
        <v>164</v>
      </c>
      <c r="B61" s="19" t="s">
        <v>173</v>
      </c>
      <c r="C61" s="18" t="s">
        <v>49</v>
      </c>
      <c r="D61" s="18" t="s">
        <v>174</v>
      </c>
      <c r="E61" s="18" t="s">
        <v>147</v>
      </c>
      <c r="F61" s="53">
        <v>78.2</v>
      </c>
      <c r="G61" s="53"/>
      <c r="H61" s="18" t="s">
        <v>175</v>
      </c>
      <c r="I61" s="11" t="str">
        <f>LEFT(Tabel1[[#This Row],[Ruumi tüüp (TALO Tüüpruumide nimestik)]],2)</f>
        <v>21</v>
      </c>
      <c r="J61" s="22" t="s">
        <v>53</v>
      </c>
      <c r="K61" s="18" t="s">
        <v>54</v>
      </c>
      <c r="L61" s="11" t="str">
        <f>IFERROR(VLOOKUP(Tabel1[[#This Row],[Üürnik]],'Lepingu lisa'!$AW$3:$AX$22,2,FALSE),"")</f>
        <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row>
    <row r="62" spans="1:160" s="66" customFormat="1" x14ac:dyDescent="0.25">
      <c r="A62" s="18" t="s">
        <v>164</v>
      </c>
      <c r="B62" s="19" t="s">
        <v>176</v>
      </c>
      <c r="C62" s="18" t="s">
        <v>49</v>
      </c>
      <c r="D62" s="18" t="s">
        <v>50</v>
      </c>
      <c r="E62" s="18" t="s">
        <v>51</v>
      </c>
      <c r="F62" s="53">
        <v>35.9</v>
      </c>
      <c r="G62" s="53"/>
      <c r="H62" s="18" t="s">
        <v>177</v>
      </c>
      <c r="I62" s="11" t="str">
        <f>LEFT(Tabel1[[#This Row],[Ruumi tüüp (TALO Tüüpruumide nimestik)]],2)</f>
        <v>91</v>
      </c>
      <c r="J62" s="22" t="s">
        <v>53</v>
      </c>
      <c r="K62" s="18" t="s">
        <v>54</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row>
    <row r="63" spans="1:160" s="66" customFormat="1" x14ac:dyDescent="0.25">
      <c r="A63" s="18" t="s">
        <v>164</v>
      </c>
      <c r="B63" s="19" t="s">
        <v>178</v>
      </c>
      <c r="C63" s="18" t="s">
        <v>49</v>
      </c>
      <c r="D63" s="18" t="s">
        <v>50</v>
      </c>
      <c r="E63" s="18" t="s">
        <v>51</v>
      </c>
      <c r="F63" s="53">
        <v>25.2</v>
      </c>
      <c r="G63" s="53"/>
      <c r="H63" s="18" t="s">
        <v>52</v>
      </c>
      <c r="I63" s="11" t="str">
        <f>LEFT(Tabel1[[#This Row],[Ruumi tüüp (TALO Tüüpruumide nimestik)]],2)</f>
        <v>91</v>
      </c>
      <c r="J63" s="22" t="s">
        <v>53</v>
      </c>
      <c r="K63" s="18" t="s">
        <v>54</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row>
    <row r="64" spans="1:160" s="66" customFormat="1" x14ac:dyDescent="0.25">
      <c r="A64" s="18" t="s">
        <v>164</v>
      </c>
      <c r="B64" s="19" t="s">
        <v>179</v>
      </c>
      <c r="C64" s="18" t="s">
        <v>49</v>
      </c>
      <c r="D64" s="18" t="s">
        <v>166</v>
      </c>
      <c r="E64" s="18" t="s">
        <v>167</v>
      </c>
      <c r="F64" s="53">
        <v>7.8</v>
      </c>
      <c r="G64" s="53"/>
      <c r="H64" s="18" t="s">
        <v>180</v>
      </c>
      <c r="I64" s="11" t="str">
        <f>LEFT(Tabel1[[#This Row],[Ruumi tüüp (TALO Tüüpruumide nimestik)]],2)</f>
        <v>84</v>
      </c>
      <c r="J64" s="22" t="s">
        <v>53</v>
      </c>
      <c r="K64" s="18" t="s">
        <v>54</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row>
    <row r="65" spans="1:160" s="66" customFormat="1" x14ac:dyDescent="0.25">
      <c r="A65" s="18" t="s">
        <v>164</v>
      </c>
      <c r="B65" s="19" t="s">
        <v>181</v>
      </c>
      <c r="C65" s="18" t="s">
        <v>49</v>
      </c>
      <c r="D65" s="18" t="s">
        <v>146</v>
      </c>
      <c r="E65" s="18" t="s">
        <v>147</v>
      </c>
      <c r="F65" s="53">
        <v>10.7</v>
      </c>
      <c r="G65" s="53"/>
      <c r="H65" s="18" t="s">
        <v>171</v>
      </c>
      <c r="I65" s="11" t="str">
        <f>LEFT(Tabel1[[#This Row],[Ruumi tüüp (TALO Tüüpruumide nimestik)]],2)</f>
        <v>21</v>
      </c>
      <c r="J65" s="22" t="s">
        <v>53</v>
      </c>
      <c r="K65" s="18" t="s">
        <v>54</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row>
    <row r="66" spans="1:160" s="66" customFormat="1" x14ac:dyDescent="0.25">
      <c r="A66" s="18" t="s">
        <v>164</v>
      </c>
      <c r="B66" s="19" t="s">
        <v>182</v>
      </c>
      <c r="C66" s="18" t="s">
        <v>49</v>
      </c>
      <c r="D66" s="18" t="s">
        <v>146</v>
      </c>
      <c r="E66" s="18" t="s">
        <v>147</v>
      </c>
      <c r="F66" s="53">
        <v>14.8</v>
      </c>
      <c r="G66" s="53"/>
      <c r="H66" s="18" t="s">
        <v>171</v>
      </c>
      <c r="I66" s="11" t="str">
        <f>LEFT(Tabel1[[#This Row],[Ruumi tüüp (TALO Tüüpruumide nimestik)]],2)</f>
        <v>21</v>
      </c>
      <c r="J66" s="22" t="s">
        <v>53</v>
      </c>
      <c r="K66" s="18" t="s">
        <v>54</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row>
    <row r="67" spans="1:160" s="66" customFormat="1" x14ac:dyDescent="0.25">
      <c r="A67" s="18" t="s">
        <v>164</v>
      </c>
      <c r="B67" s="19" t="s">
        <v>183</v>
      </c>
      <c r="C67" s="18" t="s">
        <v>49</v>
      </c>
      <c r="D67" s="18" t="s">
        <v>73</v>
      </c>
      <c r="E67" s="18" t="s">
        <v>184</v>
      </c>
      <c r="F67" s="53">
        <v>18.2</v>
      </c>
      <c r="G67" s="53"/>
      <c r="H67" s="18" t="s">
        <v>185</v>
      </c>
      <c r="I67" s="11" t="str">
        <f>LEFT(Tabel1[[#This Row],[Ruumi tüüp (TALO Tüüpruumide nimestik)]],2)</f>
        <v>75</v>
      </c>
      <c r="J67" s="22" t="s">
        <v>53</v>
      </c>
      <c r="K67" s="18" t="s">
        <v>54</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row>
    <row r="68" spans="1:160" s="66" customFormat="1" x14ac:dyDescent="0.25">
      <c r="A68" s="18" t="s">
        <v>164</v>
      </c>
      <c r="B68" s="19" t="s">
        <v>186</v>
      </c>
      <c r="C68" s="18" t="s">
        <v>44</v>
      </c>
      <c r="D68" s="18" t="s">
        <v>45</v>
      </c>
      <c r="E68" s="18" t="s">
        <v>46</v>
      </c>
      <c r="F68" s="53">
        <v>37</v>
      </c>
      <c r="G68" s="53"/>
      <c r="H68" s="18" t="s">
        <v>52</v>
      </c>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row>
    <row r="69" spans="1:160" s="66" customFormat="1" x14ac:dyDescent="0.25">
      <c r="A69" s="18" t="s">
        <v>164</v>
      </c>
      <c r="B69" s="19" t="s">
        <v>187</v>
      </c>
      <c r="C69" s="18" t="s">
        <v>49</v>
      </c>
      <c r="D69" s="18" t="s">
        <v>146</v>
      </c>
      <c r="E69" s="18" t="s">
        <v>147</v>
      </c>
      <c r="F69" s="53">
        <v>6.7</v>
      </c>
      <c r="G69" s="53"/>
      <c r="H69" s="18" t="s">
        <v>188</v>
      </c>
      <c r="I69" s="11" t="str">
        <f>LEFT(Tabel1[[#This Row],[Ruumi tüüp (TALO Tüüpruumide nimestik)]],2)</f>
        <v>21</v>
      </c>
      <c r="J69" s="22" t="s">
        <v>53</v>
      </c>
      <c r="K69" s="18" t="s">
        <v>54</v>
      </c>
      <c r="L69" s="11" t="str">
        <f>IFERROR(VLOOKUP(Tabel1[[#This Row],[Üürnik]],'Lepingu lisa'!$AW$3:$AX$22,2,FALSE),"")</f>
        <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row>
    <row r="70" spans="1:160" s="66" customFormat="1" x14ac:dyDescent="0.25">
      <c r="A70" s="18" t="s">
        <v>164</v>
      </c>
      <c r="B70" s="19" t="s">
        <v>189</v>
      </c>
      <c r="C70" s="18" t="s">
        <v>49</v>
      </c>
      <c r="D70" s="18" t="s">
        <v>166</v>
      </c>
      <c r="E70" s="18" t="s">
        <v>167</v>
      </c>
      <c r="F70" s="53">
        <v>10.6</v>
      </c>
      <c r="G70" s="53"/>
      <c r="H70" s="18" t="s">
        <v>171</v>
      </c>
      <c r="I70" s="11" t="str">
        <f>LEFT(Tabel1[[#This Row],[Ruumi tüüp (TALO Tüüpruumide nimestik)]],2)</f>
        <v>84</v>
      </c>
      <c r="J70" s="22" t="s">
        <v>53</v>
      </c>
      <c r="K70" s="18" t="s">
        <v>54</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row>
    <row r="71" spans="1:160" s="66" customFormat="1" x14ac:dyDescent="0.25">
      <c r="A71" s="18" t="s">
        <v>164</v>
      </c>
      <c r="B71" s="19" t="s">
        <v>190</v>
      </c>
      <c r="C71" s="18" t="s">
        <v>49</v>
      </c>
      <c r="D71" s="18" t="s">
        <v>166</v>
      </c>
      <c r="E71" s="18" t="s">
        <v>167</v>
      </c>
      <c r="F71" s="53">
        <v>24.3</v>
      </c>
      <c r="G71" s="53"/>
      <c r="H71" s="18" t="s">
        <v>171</v>
      </c>
      <c r="I71" s="11" t="str">
        <f>LEFT(Tabel1[[#This Row],[Ruumi tüüp (TALO Tüüpruumide nimestik)]],2)</f>
        <v>84</v>
      </c>
      <c r="J71" s="22" t="s">
        <v>53</v>
      </c>
      <c r="K71" s="18" t="s">
        <v>54</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row>
    <row r="72" spans="1:160" s="66" customFormat="1" x14ac:dyDescent="0.25">
      <c r="A72" s="18" t="s">
        <v>164</v>
      </c>
      <c r="B72" s="19" t="s">
        <v>191</v>
      </c>
      <c r="C72" s="18" t="s">
        <v>49</v>
      </c>
      <c r="D72" s="18" t="s">
        <v>146</v>
      </c>
      <c r="E72" s="18" t="s">
        <v>147</v>
      </c>
      <c r="F72" s="53">
        <v>23.7</v>
      </c>
      <c r="G72" s="53"/>
      <c r="H72" s="18" t="s">
        <v>171</v>
      </c>
      <c r="I72" s="11" t="str">
        <f>LEFT(Tabel1[[#This Row],[Ruumi tüüp (TALO Tüüpruumide nimestik)]],2)</f>
        <v>21</v>
      </c>
      <c r="J72" s="22" t="s">
        <v>53</v>
      </c>
      <c r="K72" s="18" t="s">
        <v>54</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row>
    <row r="73" spans="1:160" s="66" customFormat="1" x14ac:dyDescent="0.25">
      <c r="A73" s="18" t="s">
        <v>164</v>
      </c>
      <c r="B73" s="19" t="s">
        <v>192</v>
      </c>
      <c r="C73" s="18" t="s">
        <v>49</v>
      </c>
      <c r="D73" s="18" t="s">
        <v>146</v>
      </c>
      <c r="E73" s="18" t="s">
        <v>147</v>
      </c>
      <c r="F73" s="53">
        <v>19.2</v>
      </c>
      <c r="G73" s="53"/>
      <c r="H73" s="18" t="s">
        <v>193</v>
      </c>
      <c r="I73" s="11" t="str">
        <f>LEFT(Tabel1[[#This Row],[Ruumi tüüp (TALO Tüüpruumide nimestik)]],2)</f>
        <v>21</v>
      </c>
      <c r="J73" s="22" t="s">
        <v>53</v>
      </c>
      <c r="K73" s="18" t="s">
        <v>54</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row>
    <row r="74" spans="1:160" s="66" customFormat="1" x14ac:dyDescent="0.25">
      <c r="A74" s="18" t="s">
        <v>164</v>
      </c>
      <c r="B74" s="19" t="s">
        <v>194</v>
      </c>
      <c r="C74" s="18" t="s">
        <v>49</v>
      </c>
      <c r="D74" s="18" t="s">
        <v>62</v>
      </c>
      <c r="E74" s="18" t="s">
        <v>63</v>
      </c>
      <c r="F74" s="53">
        <v>14.8</v>
      </c>
      <c r="G74" s="53"/>
      <c r="H74" s="18" t="s">
        <v>64</v>
      </c>
      <c r="I74" s="11" t="str">
        <f>LEFT(Tabel1[[#This Row],[Ruumi tüüp (TALO Tüüpruumide nimestik)]],2)</f>
        <v>73</v>
      </c>
      <c r="J74" s="22" t="s">
        <v>53</v>
      </c>
      <c r="K74" s="18" t="s">
        <v>54</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row>
    <row r="75" spans="1:160" s="66" customFormat="1" x14ac:dyDescent="0.25">
      <c r="A75" s="18" t="s">
        <v>164</v>
      </c>
      <c r="B75" s="19" t="s">
        <v>195</v>
      </c>
      <c r="C75" s="18" t="s">
        <v>49</v>
      </c>
      <c r="D75" s="18" t="s">
        <v>50</v>
      </c>
      <c r="E75" s="18" t="s">
        <v>51</v>
      </c>
      <c r="F75" s="53">
        <v>17.899999999999999</v>
      </c>
      <c r="G75" s="53"/>
      <c r="H75" s="18" t="s">
        <v>135</v>
      </c>
      <c r="I75" s="11" t="str">
        <f>LEFT(Tabel1[[#This Row],[Ruumi tüüp (TALO Tüüpruumide nimestik)]],2)</f>
        <v>91</v>
      </c>
      <c r="J75" s="22" t="s">
        <v>53</v>
      </c>
      <c r="K75" s="18" t="s">
        <v>54</v>
      </c>
      <c r="L75" s="11" t="str">
        <f>IFERROR(VLOOKUP(Tabel1[[#This Row],[Üürnik]],'Lepingu lisa'!$AW$3:$AX$22,2,FALSE),"")</f>
        <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row>
    <row r="76" spans="1:160" s="66" customFormat="1" x14ac:dyDescent="0.25">
      <c r="A76" s="18" t="s">
        <v>164</v>
      </c>
      <c r="B76" s="19" t="s">
        <v>196</v>
      </c>
      <c r="C76" s="18" t="s">
        <v>44</v>
      </c>
      <c r="D76" s="18" t="s">
        <v>45</v>
      </c>
      <c r="E76" s="18" t="s">
        <v>46</v>
      </c>
      <c r="F76" s="53">
        <v>14</v>
      </c>
      <c r="G76" s="53"/>
      <c r="H76" s="18" t="s">
        <v>197</v>
      </c>
      <c r="I76" s="11" t="str">
        <f>LEFT(Tabel1[[#This Row],[Ruumi tüüp (TALO Tüüpruumide nimestik)]],2)</f>
        <v>92</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row>
    <row r="77" spans="1:160" s="66" customFormat="1" x14ac:dyDescent="0.25">
      <c r="A77" s="18" t="s">
        <v>164</v>
      </c>
      <c r="B77" s="19" t="s">
        <v>198</v>
      </c>
      <c r="C77" s="18" t="s">
        <v>49</v>
      </c>
      <c r="D77" s="18" t="s">
        <v>62</v>
      </c>
      <c r="E77" s="18" t="s">
        <v>63</v>
      </c>
      <c r="F77" s="53">
        <v>1.6</v>
      </c>
      <c r="G77" s="53"/>
      <c r="H77" s="18" t="s">
        <v>64</v>
      </c>
      <c r="I77" s="11" t="str">
        <f>LEFT(Tabel1[[#This Row],[Ruumi tüüp (TALO Tüüpruumide nimestik)]],2)</f>
        <v>73</v>
      </c>
      <c r="J77" s="22" t="s">
        <v>53</v>
      </c>
      <c r="K77" s="18" t="s">
        <v>54</v>
      </c>
      <c r="L77" s="11" t="str">
        <f>IFERROR(VLOOKUP(Tabel1[[#This Row],[Üürnik]],'Lepingu lisa'!$AW$3:$AX$22,2,FALSE),"")</f>
        <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row>
    <row r="78" spans="1:160" s="66" customFormat="1" x14ac:dyDescent="0.25">
      <c r="A78" s="18" t="s">
        <v>164</v>
      </c>
      <c r="B78" s="19" t="s">
        <v>199</v>
      </c>
      <c r="C78" s="18" t="s">
        <v>49</v>
      </c>
      <c r="D78" s="18" t="s">
        <v>200</v>
      </c>
      <c r="E78" s="18" t="s">
        <v>51</v>
      </c>
      <c r="F78" s="53">
        <v>3.6</v>
      </c>
      <c r="G78" s="53"/>
      <c r="H78" s="18" t="s">
        <v>100</v>
      </c>
      <c r="I78" s="11" t="str">
        <f>LEFT(Tabel1[[#This Row],[Ruumi tüüp (TALO Tüüpruumide nimestik)]],2)</f>
        <v>91</v>
      </c>
      <c r="J78" s="22" t="s">
        <v>53</v>
      </c>
      <c r="K78" s="18" t="s">
        <v>54</v>
      </c>
      <c r="L78" s="11" t="str">
        <f>IFERROR(VLOOKUP(Tabel1[[#This Row],[Üürnik]],'Lepingu lisa'!$AW$3:$AX$22,2,FALSE),"")</f>
        <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row>
    <row r="79" spans="1:160" s="66" customFormat="1" x14ac:dyDescent="0.25">
      <c r="A79" s="18" t="s">
        <v>164</v>
      </c>
      <c r="B79" s="19" t="s">
        <v>201</v>
      </c>
      <c r="C79" s="18" t="s">
        <v>49</v>
      </c>
      <c r="D79" s="18" t="s">
        <v>62</v>
      </c>
      <c r="E79" s="18" t="s">
        <v>63</v>
      </c>
      <c r="F79" s="53">
        <v>2.2000000000000002</v>
      </c>
      <c r="G79" s="53"/>
      <c r="H79" s="18" t="s">
        <v>64</v>
      </c>
      <c r="I79" s="11" t="str">
        <f>LEFT(Tabel1[[#This Row],[Ruumi tüüp (TALO Tüüpruumide nimestik)]],2)</f>
        <v>73</v>
      </c>
      <c r="J79" s="22" t="s">
        <v>53</v>
      </c>
      <c r="K79" s="18" t="s">
        <v>54</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row>
    <row r="80" spans="1:160" s="66" customFormat="1" x14ac:dyDescent="0.25">
      <c r="A80" s="18" t="s">
        <v>164</v>
      </c>
      <c r="B80" s="19" t="s">
        <v>202</v>
      </c>
      <c r="C80" s="18" t="s">
        <v>49</v>
      </c>
      <c r="D80" s="18" t="s">
        <v>122</v>
      </c>
      <c r="E80" s="18" t="s">
        <v>123</v>
      </c>
      <c r="F80" s="53">
        <v>3</v>
      </c>
      <c r="G80" s="53"/>
      <c r="H80" s="18" t="s">
        <v>124</v>
      </c>
      <c r="I80" s="11" t="str">
        <f>LEFT(Tabel1[[#This Row],[Ruumi tüüp (TALO Tüüpruumide nimestik)]],2)</f>
        <v>86</v>
      </c>
      <c r="J80" s="22" t="s">
        <v>53</v>
      </c>
      <c r="K80" s="18" t="s">
        <v>54</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row>
    <row r="81" spans="1:160" s="66" customFormat="1" x14ac:dyDescent="0.25">
      <c r="A81" s="18" t="s">
        <v>164</v>
      </c>
      <c r="B81" s="19" t="s">
        <v>203</v>
      </c>
      <c r="C81" s="18" t="s">
        <v>49</v>
      </c>
      <c r="D81" s="18" t="s">
        <v>50</v>
      </c>
      <c r="E81" s="18" t="s">
        <v>51</v>
      </c>
      <c r="F81" s="53">
        <v>23.8</v>
      </c>
      <c r="G81" s="53"/>
      <c r="H81" s="18" t="s">
        <v>66</v>
      </c>
      <c r="I81" s="11" t="str">
        <f>LEFT(Tabel1[[#This Row],[Ruumi tüüp (TALO Tüüpruumide nimestik)]],2)</f>
        <v>91</v>
      </c>
      <c r="J81" s="22" t="s">
        <v>53</v>
      </c>
      <c r="K81" s="18" t="s">
        <v>54</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row>
    <row r="82" spans="1:160" s="66" customFormat="1" x14ac:dyDescent="0.25">
      <c r="A82" s="18" t="s">
        <v>164</v>
      </c>
      <c r="B82" s="19" t="s">
        <v>204</v>
      </c>
      <c r="C82" s="18" t="s">
        <v>49</v>
      </c>
      <c r="D82" s="18" t="s">
        <v>146</v>
      </c>
      <c r="E82" s="18" t="s">
        <v>147</v>
      </c>
      <c r="F82" s="53">
        <v>14.5</v>
      </c>
      <c r="G82" s="53"/>
      <c r="H82" s="18" t="s">
        <v>205</v>
      </c>
      <c r="I82" s="11" t="str">
        <f>LEFT(Tabel1[[#This Row],[Ruumi tüüp (TALO Tüüpruumide nimestik)]],2)</f>
        <v>21</v>
      </c>
      <c r="J82" s="22" t="s">
        <v>53</v>
      </c>
      <c r="K82" s="18" t="s">
        <v>54</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row>
    <row r="83" spans="1:160" s="66" customFormat="1" x14ac:dyDescent="0.25">
      <c r="A83" s="18" t="s">
        <v>164</v>
      </c>
      <c r="B83" s="19" t="s">
        <v>206</v>
      </c>
      <c r="C83" s="18" t="s">
        <v>49</v>
      </c>
      <c r="D83" s="18" t="s">
        <v>146</v>
      </c>
      <c r="E83" s="18" t="s">
        <v>147</v>
      </c>
      <c r="F83" s="53">
        <v>12.2</v>
      </c>
      <c r="G83" s="53"/>
      <c r="H83" s="18" t="s">
        <v>205</v>
      </c>
      <c r="I83" s="11" t="str">
        <f>LEFT(Tabel1[[#This Row],[Ruumi tüüp (TALO Tüüpruumide nimestik)]],2)</f>
        <v>21</v>
      </c>
      <c r="J83" s="22" t="s">
        <v>53</v>
      </c>
      <c r="K83" s="18" t="s">
        <v>54</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row>
    <row r="84" spans="1:160" s="66" customFormat="1" x14ac:dyDescent="0.25">
      <c r="A84" s="18" t="s">
        <v>164</v>
      </c>
      <c r="B84" s="19" t="s">
        <v>207</v>
      </c>
      <c r="C84" s="18" t="s">
        <v>49</v>
      </c>
      <c r="D84" s="18" t="s">
        <v>146</v>
      </c>
      <c r="E84" s="18" t="s">
        <v>147</v>
      </c>
      <c r="F84" s="53">
        <v>16.2</v>
      </c>
      <c r="G84" s="53"/>
      <c r="H84" s="18" t="s">
        <v>208</v>
      </c>
      <c r="I84" s="11" t="str">
        <f>LEFT(Tabel1[[#This Row],[Ruumi tüüp (TALO Tüüpruumide nimestik)]],2)</f>
        <v>21</v>
      </c>
      <c r="J84" s="22" t="s">
        <v>53</v>
      </c>
      <c r="K84" s="18" t="s">
        <v>54</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row>
    <row r="85" spans="1:160" s="66" customFormat="1" x14ac:dyDescent="0.25">
      <c r="A85" s="18" t="s">
        <v>164</v>
      </c>
      <c r="B85" s="19" t="s">
        <v>209</v>
      </c>
      <c r="C85" s="18" t="s">
        <v>49</v>
      </c>
      <c r="D85" s="18" t="s">
        <v>146</v>
      </c>
      <c r="E85" s="18" t="s">
        <v>147</v>
      </c>
      <c r="F85" s="53">
        <v>20.3</v>
      </c>
      <c r="G85" s="53"/>
      <c r="H85" s="18" t="s">
        <v>205</v>
      </c>
      <c r="I85" s="11" t="str">
        <f>LEFT(Tabel1[[#This Row],[Ruumi tüüp (TALO Tüüpruumide nimestik)]],2)</f>
        <v>21</v>
      </c>
      <c r="J85" s="22" t="s">
        <v>53</v>
      </c>
      <c r="K85" s="18" t="s">
        <v>54</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row>
    <row r="86" spans="1:160" s="66" customFormat="1" x14ac:dyDescent="0.25">
      <c r="A86" s="18" t="s">
        <v>164</v>
      </c>
      <c r="B86" s="19" t="s">
        <v>210</v>
      </c>
      <c r="C86" s="18" t="s">
        <v>49</v>
      </c>
      <c r="D86" s="18" t="s">
        <v>146</v>
      </c>
      <c r="E86" s="18" t="s">
        <v>147</v>
      </c>
      <c r="F86" s="53">
        <v>19.5</v>
      </c>
      <c r="G86" s="53"/>
      <c r="H86" s="18" t="s">
        <v>205</v>
      </c>
      <c r="I86" s="11" t="str">
        <f>LEFT(Tabel1[[#This Row],[Ruumi tüüp (TALO Tüüpruumide nimestik)]],2)</f>
        <v>21</v>
      </c>
      <c r="J86" s="22" t="s">
        <v>53</v>
      </c>
      <c r="K86" s="18" t="s">
        <v>54</v>
      </c>
      <c r="L86" s="11" t="str">
        <f>IFERROR(VLOOKUP(Tabel1[[#This Row],[Üürnik]],'Lepingu lisa'!$AW$3:$AX$22,2,FALSE),"")</f>
        <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row>
    <row r="87" spans="1:160" s="66" customFormat="1" x14ac:dyDescent="0.25">
      <c r="A87" s="18" t="s">
        <v>164</v>
      </c>
      <c r="B87" s="19" t="s">
        <v>211</v>
      </c>
      <c r="C87" s="18" t="s">
        <v>49</v>
      </c>
      <c r="D87" s="18" t="s">
        <v>146</v>
      </c>
      <c r="E87" s="18" t="s">
        <v>147</v>
      </c>
      <c r="F87" s="53">
        <v>25.2</v>
      </c>
      <c r="G87" s="53"/>
      <c r="H87" s="18" t="s">
        <v>205</v>
      </c>
      <c r="I87" s="11" t="str">
        <f>LEFT(Tabel1[[#This Row],[Ruumi tüüp (TALO Tüüpruumide nimestik)]],2)</f>
        <v>21</v>
      </c>
      <c r="J87" s="22" t="s">
        <v>53</v>
      </c>
      <c r="K87" s="18" t="s">
        <v>54</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row>
    <row r="88" spans="1:160" s="66" customFormat="1" x14ac:dyDescent="0.25">
      <c r="A88" s="18" t="s">
        <v>164</v>
      </c>
      <c r="B88" s="19" t="s">
        <v>212</v>
      </c>
      <c r="C88" s="18" t="s">
        <v>49</v>
      </c>
      <c r="D88" s="18" t="s">
        <v>146</v>
      </c>
      <c r="E88" s="18" t="s">
        <v>147</v>
      </c>
      <c r="F88" s="53">
        <v>25.9</v>
      </c>
      <c r="G88" s="53"/>
      <c r="H88" s="18" t="s">
        <v>205</v>
      </c>
      <c r="I88" s="11" t="str">
        <f>LEFT(Tabel1[[#This Row],[Ruumi tüüp (TALO Tüüpruumide nimestik)]],2)</f>
        <v>21</v>
      </c>
      <c r="J88" s="22" t="s">
        <v>53</v>
      </c>
      <c r="K88" s="18" t="s">
        <v>54</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row>
    <row r="89" spans="1:160" s="66" customFormat="1" x14ac:dyDescent="0.25">
      <c r="A89" s="18" t="s">
        <v>164</v>
      </c>
      <c r="B89" s="19" t="s">
        <v>213</v>
      </c>
      <c r="C89" s="18" t="s">
        <v>49</v>
      </c>
      <c r="D89" s="18" t="s">
        <v>73</v>
      </c>
      <c r="E89" s="18" t="s">
        <v>184</v>
      </c>
      <c r="F89" s="53">
        <v>13.8</v>
      </c>
      <c r="G89" s="53"/>
      <c r="H89" s="18" t="s">
        <v>214</v>
      </c>
      <c r="I89" s="11" t="str">
        <f>LEFT(Tabel1[[#This Row],[Ruumi tüüp (TALO Tüüpruumide nimestik)]],2)</f>
        <v>75</v>
      </c>
      <c r="J89" s="22" t="s">
        <v>53</v>
      </c>
      <c r="K89" s="18" t="s">
        <v>54</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row>
    <row r="90" spans="1:160" s="66" customFormat="1" x14ac:dyDescent="0.25">
      <c r="A90" s="18" t="s">
        <v>164</v>
      </c>
      <c r="B90" s="19" t="s">
        <v>215</v>
      </c>
      <c r="C90" s="18" t="s">
        <v>44</v>
      </c>
      <c r="D90" s="18" t="s">
        <v>216</v>
      </c>
      <c r="E90" s="18" t="s">
        <v>46</v>
      </c>
      <c r="F90" s="53">
        <v>3.5</v>
      </c>
      <c r="G90" s="53"/>
      <c r="H90" s="18" t="s">
        <v>217</v>
      </c>
      <c r="I90" s="11" t="str">
        <f>LEFT(Tabel1[[#This Row],[Ruumi tüüp (TALO Tüüpruumide nimestik)]],2)</f>
        <v>92</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row>
    <row r="91" spans="1:160" s="66" customFormat="1" x14ac:dyDescent="0.25">
      <c r="A91" s="18" t="s">
        <v>164</v>
      </c>
      <c r="B91" s="19" t="s">
        <v>218</v>
      </c>
      <c r="C91" s="18" t="s">
        <v>44</v>
      </c>
      <c r="D91" s="18" t="s">
        <v>216</v>
      </c>
      <c r="E91" s="18" t="s">
        <v>46</v>
      </c>
      <c r="F91" s="53">
        <v>4.5999999999999996</v>
      </c>
      <c r="G91" s="53"/>
      <c r="H91" s="18" t="s">
        <v>217</v>
      </c>
      <c r="I91" s="11" t="str">
        <f>LEFT(Tabel1[[#This Row],[Ruumi tüüp (TALO Tüüpruumide nimestik)]],2)</f>
        <v>92</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row>
    <row r="92" spans="1:160" s="66" customFormat="1" x14ac:dyDescent="0.25">
      <c r="A92" s="18" t="s">
        <v>164</v>
      </c>
      <c r="B92" s="19" t="s">
        <v>219</v>
      </c>
      <c r="C92" s="18" t="s">
        <v>49</v>
      </c>
      <c r="D92" s="18" t="s">
        <v>200</v>
      </c>
      <c r="E92" s="18" t="s">
        <v>51</v>
      </c>
      <c r="F92" s="53">
        <v>8.1999999999999993</v>
      </c>
      <c r="G92" s="53"/>
      <c r="H92" s="18" t="s">
        <v>220</v>
      </c>
      <c r="I92" s="11" t="str">
        <f>LEFT(Tabel1[[#This Row],[Ruumi tüüp (TALO Tüüpruumide nimestik)]],2)</f>
        <v>91</v>
      </c>
      <c r="J92" s="22" t="s">
        <v>53</v>
      </c>
      <c r="K92" s="18" t="s">
        <v>54</v>
      </c>
      <c r="L92" s="11" t="str">
        <f>IFERROR(VLOOKUP(Tabel1[[#This Row],[Üürnik]],'Lepingu lisa'!$AW$3:$AX$22,2,FALSE),"")</f>
        <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row>
    <row r="93" spans="1:160" s="66" customFormat="1" x14ac:dyDescent="0.25">
      <c r="A93" s="18" t="s">
        <v>164</v>
      </c>
      <c r="B93" s="19" t="s">
        <v>221</v>
      </c>
      <c r="C93" s="18" t="s">
        <v>44</v>
      </c>
      <c r="D93" s="18" t="s">
        <v>45</v>
      </c>
      <c r="E93" s="18" t="s">
        <v>46</v>
      </c>
      <c r="F93" s="53">
        <v>11.4</v>
      </c>
      <c r="G93" s="53"/>
      <c r="H93" s="18" t="s">
        <v>197</v>
      </c>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row>
    <row r="94" spans="1:160" s="66" customFormat="1" x14ac:dyDescent="0.25">
      <c r="A94" s="18" t="s">
        <v>164</v>
      </c>
      <c r="B94" s="19" t="s">
        <v>222</v>
      </c>
      <c r="C94" s="18" t="s">
        <v>49</v>
      </c>
      <c r="D94" s="18" t="s">
        <v>62</v>
      </c>
      <c r="E94" s="18" t="s">
        <v>63</v>
      </c>
      <c r="F94" s="53">
        <v>8.1999999999999993</v>
      </c>
      <c r="G94" s="53"/>
      <c r="H94" s="18" t="s">
        <v>223</v>
      </c>
      <c r="I94" s="11" t="str">
        <f>LEFT(Tabel1[[#This Row],[Ruumi tüüp (TALO Tüüpruumide nimestik)]],2)</f>
        <v>73</v>
      </c>
      <c r="J94" s="22" t="s">
        <v>53</v>
      </c>
      <c r="K94" s="18" t="s">
        <v>54</v>
      </c>
      <c r="L94" s="11" t="str">
        <f>IFERROR(VLOOKUP(Tabel1[[#This Row],[Üürnik]],'Lepingu lisa'!$AW$3:$AX$22,2,FALSE),"")</f>
        <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row>
    <row r="95" spans="1:160" s="66" customFormat="1" x14ac:dyDescent="0.25">
      <c r="A95" s="18" t="s">
        <v>164</v>
      </c>
      <c r="B95" s="19" t="s">
        <v>224</v>
      </c>
      <c r="C95" s="18" t="s">
        <v>49</v>
      </c>
      <c r="D95" s="18" t="s">
        <v>62</v>
      </c>
      <c r="E95" s="18" t="s">
        <v>63</v>
      </c>
      <c r="F95" s="53">
        <v>4.4000000000000004</v>
      </c>
      <c r="G95" s="53"/>
      <c r="H95" s="18" t="s">
        <v>64</v>
      </c>
      <c r="I95" s="11" t="str">
        <f>LEFT(Tabel1[[#This Row],[Ruumi tüüp (TALO Tüüpruumide nimestik)]],2)</f>
        <v>73</v>
      </c>
      <c r="J95" s="22" t="s">
        <v>53</v>
      </c>
      <c r="K95" s="18" t="s">
        <v>54</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row>
    <row r="96" spans="1:160" s="66" customFormat="1" x14ac:dyDescent="0.25">
      <c r="A96" s="18" t="s">
        <v>164</v>
      </c>
      <c r="B96" s="19" t="s">
        <v>225</v>
      </c>
      <c r="C96" s="18" t="s">
        <v>49</v>
      </c>
      <c r="D96" s="18" t="s">
        <v>146</v>
      </c>
      <c r="E96" s="18" t="s">
        <v>147</v>
      </c>
      <c r="F96" s="53">
        <v>11.2</v>
      </c>
      <c r="G96" s="53"/>
      <c r="H96" s="18" t="s">
        <v>226</v>
      </c>
      <c r="I96" s="11" t="str">
        <f>LEFT(Tabel1[[#This Row],[Ruumi tüüp (TALO Tüüpruumide nimestik)]],2)</f>
        <v>21</v>
      </c>
      <c r="J96" s="22" t="s">
        <v>53</v>
      </c>
      <c r="K96" s="18" t="s">
        <v>54</v>
      </c>
      <c r="L96" s="11" t="str">
        <f>IFERROR(VLOOKUP(Tabel1[[#This Row],[Üürnik]],'Lepingu lisa'!$AW$3:$AX$22,2,FALSE),"")</f>
        <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row>
    <row r="97" spans="1:160" s="66" customFormat="1" x14ac:dyDescent="0.25">
      <c r="A97" s="18" t="s">
        <v>227</v>
      </c>
      <c r="B97" s="19" t="s">
        <v>228</v>
      </c>
      <c r="C97" s="18" t="s">
        <v>44</v>
      </c>
      <c r="D97" s="18" t="s">
        <v>45</v>
      </c>
      <c r="E97" s="18" t="s">
        <v>46</v>
      </c>
      <c r="F97" s="53">
        <v>27.1</v>
      </c>
      <c r="G97" s="53"/>
      <c r="H97" s="18" t="s">
        <v>52</v>
      </c>
      <c r="I97" s="11" t="str">
        <f>LEFT(Tabel1[[#This Row],[Ruumi tüüp (TALO Tüüpruumide nimestik)]],2)</f>
        <v>92</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row>
    <row r="98" spans="1:160" s="66" customFormat="1" x14ac:dyDescent="0.25">
      <c r="A98" s="18" t="s">
        <v>227</v>
      </c>
      <c r="B98" s="19" t="s">
        <v>229</v>
      </c>
      <c r="C98" s="18" t="s">
        <v>49</v>
      </c>
      <c r="D98" s="18" t="s">
        <v>166</v>
      </c>
      <c r="E98" s="18" t="s">
        <v>230</v>
      </c>
      <c r="F98" s="53">
        <v>74.900000000000006</v>
      </c>
      <c r="G98" s="53"/>
      <c r="H98" s="18" t="s">
        <v>231</v>
      </c>
      <c r="I98" s="11" t="str">
        <f>LEFT(Tabel1[[#This Row],[Ruumi tüüp (TALO Tüüpruumide nimestik)]],2)</f>
        <v>22</v>
      </c>
      <c r="J98" s="22" t="s">
        <v>53</v>
      </c>
      <c r="K98" s="18" t="s">
        <v>54</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row>
    <row r="99" spans="1:160" s="66" customFormat="1" x14ac:dyDescent="0.25">
      <c r="A99" s="18" t="s">
        <v>227</v>
      </c>
      <c r="B99" s="19" t="s">
        <v>232</v>
      </c>
      <c r="C99" s="18" t="s">
        <v>49</v>
      </c>
      <c r="D99" s="18" t="s">
        <v>146</v>
      </c>
      <c r="E99" s="18" t="s">
        <v>147</v>
      </c>
      <c r="F99" s="53">
        <v>23.6</v>
      </c>
      <c r="G99" s="53"/>
      <c r="H99" s="18" t="s">
        <v>233</v>
      </c>
      <c r="I99" s="11" t="str">
        <f>LEFT(Tabel1[[#This Row],[Ruumi tüüp (TALO Tüüpruumide nimestik)]],2)</f>
        <v>21</v>
      </c>
      <c r="J99" s="22" t="s">
        <v>53</v>
      </c>
      <c r="K99" s="18" t="s">
        <v>54</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row>
    <row r="100" spans="1:160" s="66" customFormat="1" x14ac:dyDescent="0.25">
      <c r="A100" s="18" t="s">
        <v>227</v>
      </c>
      <c r="B100" s="19" t="s">
        <v>234</v>
      </c>
      <c r="C100" s="18" t="s">
        <v>49</v>
      </c>
      <c r="D100" s="18" t="s">
        <v>146</v>
      </c>
      <c r="E100" s="18" t="s">
        <v>147</v>
      </c>
      <c r="F100" s="53">
        <v>14.4</v>
      </c>
      <c r="G100" s="53"/>
      <c r="H100" s="18" t="s">
        <v>188</v>
      </c>
      <c r="I100" s="11" t="str">
        <f>LEFT(Tabel1[[#This Row],[Ruumi tüüp (TALO Tüüpruumide nimestik)]],2)</f>
        <v>21</v>
      </c>
      <c r="J100" s="22" t="s">
        <v>53</v>
      </c>
      <c r="K100" s="18" t="s">
        <v>54</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row>
    <row r="101" spans="1:160" s="66" customFormat="1" x14ac:dyDescent="0.25">
      <c r="A101" s="18" t="s">
        <v>227</v>
      </c>
      <c r="B101" s="19" t="s">
        <v>235</v>
      </c>
      <c r="C101" s="18" t="s">
        <v>49</v>
      </c>
      <c r="D101" s="18" t="s">
        <v>146</v>
      </c>
      <c r="E101" s="18" t="s">
        <v>147</v>
      </c>
      <c r="F101" s="53">
        <v>20.5</v>
      </c>
      <c r="G101" s="53"/>
      <c r="H101" s="18" t="s">
        <v>236</v>
      </c>
      <c r="I101" s="11" t="str">
        <f>LEFT(Tabel1[[#This Row],[Ruumi tüüp (TALO Tüüpruumide nimestik)]],2)</f>
        <v>21</v>
      </c>
      <c r="J101" s="22" t="s">
        <v>53</v>
      </c>
      <c r="K101" s="18" t="s">
        <v>54</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row>
    <row r="102" spans="1:160" s="66" customFormat="1" x14ac:dyDescent="0.25">
      <c r="A102" s="18" t="s">
        <v>227</v>
      </c>
      <c r="B102" s="19" t="s">
        <v>237</v>
      </c>
      <c r="C102" s="18" t="s">
        <v>49</v>
      </c>
      <c r="D102" s="18" t="s">
        <v>73</v>
      </c>
      <c r="E102" s="18" t="s">
        <v>184</v>
      </c>
      <c r="F102" s="53">
        <v>30.7</v>
      </c>
      <c r="G102" s="53"/>
      <c r="H102" s="18" t="s">
        <v>214</v>
      </c>
      <c r="I102" s="11" t="str">
        <f>LEFT(Tabel1[[#This Row],[Ruumi tüüp (TALO Tüüpruumide nimestik)]],2)</f>
        <v>75</v>
      </c>
      <c r="J102" s="22" t="s">
        <v>53</v>
      </c>
      <c r="K102" s="18" t="s">
        <v>54</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row>
    <row r="103" spans="1:160" s="66" customFormat="1" x14ac:dyDescent="0.25">
      <c r="A103" s="18" t="s">
        <v>227</v>
      </c>
      <c r="B103" s="19" t="s">
        <v>238</v>
      </c>
      <c r="C103" s="18" t="s">
        <v>49</v>
      </c>
      <c r="D103" s="18" t="s">
        <v>50</v>
      </c>
      <c r="E103" s="18" t="s">
        <v>51</v>
      </c>
      <c r="F103" s="53">
        <v>23.1</v>
      </c>
      <c r="G103" s="53"/>
      <c r="H103" s="18" t="s">
        <v>66</v>
      </c>
      <c r="I103" s="11" t="str">
        <f>LEFT(Tabel1[[#This Row],[Ruumi tüüp (TALO Tüüpruumide nimestik)]],2)</f>
        <v>91</v>
      </c>
      <c r="J103" s="22" t="s">
        <v>53</v>
      </c>
      <c r="K103" s="18" t="s">
        <v>54</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row>
    <row r="104" spans="1:160" s="66" customFormat="1" x14ac:dyDescent="0.25">
      <c r="A104" s="18" t="s">
        <v>227</v>
      </c>
      <c r="B104" s="19" t="s">
        <v>239</v>
      </c>
      <c r="C104" s="18" t="s">
        <v>44</v>
      </c>
      <c r="D104" s="18" t="s">
        <v>45</v>
      </c>
      <c r="E104" s="18" t="s">
        <v>46</v>
      </c>
      <c r="F104" s="53">
        <v>20.3</v>
      </c>
      <c r="G104" s="53"/>
      <c r="H104" s="18" t="s">
        <v>197</v>
      </c>
      <c r="I104" s="11" t="str">
        <f>LEFT(Tabel1[[#This Row],[Ruumi tüüp (TALO Tüüpruumide nimestik)]],2)</f>
        <v>92</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row>
    <row r="105" spans="1:160" s="66" customFormat="1" x14ac:dyDescent="0.25">
      <c r="A105" s="18" t="s">
        <v>227</v>
      </c>
      <c r="B105" s="19" t="s">
        <v>240</v>
      </c>
      <c r="C105" s="18" t="s">
        <v>49</v>
      </c>
      <c r="D105" s="18" t="s">
        <v>241</v>
      </c>
      <c r="E105" s="18" t="s">
        <v>113</v>
      </c>
      <c r="F105" s="53">
        <v>11</v>
      </c>
      <c r="G105" s="53"/>
      <c r="H105" s="18" t="s">
        <v>242</v>
      </c>
      <c r="I105" s="11" t="str">
        <f>LEFT(Tabel1[[#This Row],[Ruumi tüüp (TALO Tüüpruumide nimestik)]],2)</f>
        <v>49</v>
      </c>
      <c r="J105" s="22" t="s">
        <v>53</v>
      </c>
      <c r="K105" s="18" t="s">
        <v>54</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row>
    <row r="106" spans="1:160" s="66" customFormat="1" x14ac:dyDescent="0.25">
      <c r="A106" s="18" t="s">
        <v>227</v>
      </c>
      <c r="B106" s="19" t="s">
        <v>243</v>
      </c>
      <c r="C106" s="18" t="s">
        <v>95</v>
      </c>
      <c r="D106" s="18" t="s">
        <v>244</v>
      </c>
      <c r="E106" s="18" t="s">
        <v>245</v>
      </c>
      <c r="F106" s="53">
        <v>13.7</v>
      </c>
      <c r="G106" s="53"/>
      <c r="H106" s="18" t="s">
        <v>246</v>
      </c>
      <c r="I106" s="11" t="str">
        <f>LEFT(Tabel1[[#This Row],[Ruumi tüüp (TALO Tüüpruumide nimestik)]],2)</f>
        <v>99</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row>
    <row r="107" spans="1:160" s="66" customFormat="1" x14ac:dyDescent="0.25">
      <c r="A107" s="18" t="s">
        <v>227</v>
      </c>
      <c r="B107" s="19" t="s">
        <v>247</v>
      </c>
      <c r="C107" s="18" t="s">
        <v>49</v>
      </c>
      <c r="D107" s="18" t="s">
        <v>248</v>
      </c>
      <c r="E107" s="18" t="s">
        <v>147</v>
      </c>
      <c r="F107" s="53">
        <v>79.8</v>
      </c>
      <c r="G107" s="53"/>
      <c r="H107" s="18" t="s">
        <v>249</v>
      </c>
      <c r="I107" s="11" t="str">
        <f>LEFT(Tabel1[[#This Row],[Ruumi tüüp (TALO Tüüpruumide nimestik)]],2)</f>
        <v>21</v>
      </c>
      <c r="J107" s="22" t="s">
        <v>53</v>
      </c>
      <c r="K107" s="18" t="s">
        <v>54</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row>
    <row r="108" spans="1:160" s="66" customFormat="1" x14ac:dyDescent="0.25">
      <c r="A108" s="18" t="s">
        <v>227</v>
      </c>
      <c r="B108" s="19" t="s">
        <v>250</v>
      </c>
      <c r="C108" s="18" t="s">
        <v>49</v>
      </c>
      <c r="D108" s="18" t="s">
        <v>146</v>
      </c>
      <c r="E108" s="18" t="s">
        <v>147</v>
      </c>
      <c r="F108" s="53">
        <v>14.2</v>
      </c>
      <c r="G108" s="53"/>
      <c r="H108" s="18" t="s">
        <v>251</v>
      </c>
      <c r="I108" s="11" t="str">
        <f>LEFT(Tabel1[[#This Row],[Ruumi tüüp (TALO Tüüpruumide nimestik)]],2)</f>
        <v>21</v>
      </c>
      <c r="J108" s="22" t="s">
        <v>53</v>
      </c>
      <c r="K108" s="18" t="s">
        <v>54</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row>
    <row r="109" spans="1:160" s="66" customFormat="1" x14ac:dyDescent="0.25">
      <c r="A109" s="18" t="s">
        <v>227</v>
      </c>
      <c r="B109" s="19" t="s">
        <v>252</v>
      </c>
      <c r="C109" s="18" t="s">
        <v>49</v>
      </c>
      <c r="D109" s="18" t="s">
        <v>146</v>
      </c>
      <c r="E109" s="18" t="s">
        <v>147</v>
      </c>
      <c r="F109" s="53">
        <v>9.6</v>
      </c>
      <c r="G109" s="53"/>
      <c r="H109" s="18" t="s">
        <v>253</v>
      </c>
      <c r="I109" s="11" t="str">
        <f>LEFT(Tabel1[[#This Row],[Ruumi tüüp (TALO Tüüpruumide nimestik)]],2)</f>
        <v>21</v>
      </c>
      <c r="J109" s="22" t="s">
        <v>53</v>
      </c>
      <c r="K109" s="18" t="s">
        <v>54</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row>
    <row r="110" spans="1:160" s="66" customFormat="1" x14ac:dyDescent="0.25">
      <c r="A110" s="18" t="s">
        <v>227</v>
      </c>
      <c r="B110" s="19" t="s">
        <v>254</v>
      </c>
      <c r="C110" s="18" t="s">
        <v>49</v>
      </c>
      <c r="D110" s="18" t="s">
        <v>146</v>
      </c>
      <c r="E110" s="18" t="s">
        <v>147</v>
      </c>
      <c r="F110" s="53">
        <v>13</v>
      </c>
      <c r="G110" s="53"/>
      <c r="H110" s="18" t="s">
        <v>255</v>
      </c>
      <c r="I110" s="11" t="str">
        <f>LEFT(Tabel1[[#This Row],[Ruumi tüüp (TALO Tüüpruumide nimestik)]],2)</f>
        <v>21</v>
      </c>
      <c r="J110" s="22" t="s">
        <v>53</v>
      </c>
      <c r="K110" s="18" t="s">
        <v>54</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row>
    <row r="111" spans="1:160" s="66" customFormat="1" x14ac:dyDescent="0.25">
      <c r="A111" s="18" t="s">
        <v>227</v>
      </c>
      <c r="B111" s="19" t="s">
        <v>256</v>
      </c>
      <c r="C111" s="18" t="s">
        <v>49</v>
      </c>
      <c r="D111" s="18" t="s">
        <v>248</v>
      </c>
      <c r="E111" s="18" t="s">
        <v>147</v>
      </c>
      <c r="F111" s="53">
        <v>38.299999999999997</v>
      </c>
      <c r="G111" s="53"/>
      <c r="H111" s="18" t="s">
        <v>257</v>
      </c>
      <c r="I111" s="11" t="str">
        <f>LEFT(Tabel1[[#This Row],[Ruumi tüüp (TALO Tüüpruumide nimestik)]],2)</f>
        <v>21</v>
      </c>
      <c r="J111" s="22" t="s">
        <v>53</v>
      </c>
      <c r="K111" s="18" t="s">
        <v>54</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row>
    <row r="112" spans="1:160" s="66" customFormat="1" x14ac:dyDescent="0.25">
      <c r="A112" s="18" t="s">
        <v>227</v>
      </c>
      <c r="B112" s="19" t="s">
        <v>258</v>
      </c>
      <c r="C112" s="18" t="s">
        <v>49</v>
      </c>
      <c r="D112" s="18" t="s">
        <v>50</v>
      </c>
      <c r="E112" s="18" t="s">
        <v>51</v>
      </c>
      <c r="F112" s="53">
        <v>48.6</v>
      </c>
      <c r="G112" s="53"/>
      <c r="H112" s="18" t="s">
        <v>66</v>
      </c>
      <c r="I112" s="11" t="str">
        <f>LEFT(Tabel1[[#This Row],[Ruumi tüüp (TALO Tüüpruumide nimestik)]],2)</f>
        <v>91</v>
      </c>
      <c r="J112" s="22" t="s">
        <v>53</v>
      </c>
      <c r="K112" s="18" t="s">
        <v>54</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row>
    <row r="113" spans="1:160" s="66" customFormat="1" x14ac:dyDescent="0.25">
      <c r="A113" s="18" t="s">
        <v>227</v>
      </c>
      <c r="B113" s="19" t="s">
        <v>259</v>
      </c>
      <c r="C113" s="18" t="s">
        <v>49</v>
      </c>
      <c r="D113" s="18" t="s">
        <v>50</v>
      </c>
      <c r="E113" s="18" t="s">
        <v>51</v>
      </c>
      <c r="F113" s="53">
        <v>29.9</v>
      </c>
      <c r="G113" s="53"/>
      <c r="H113" s="18" t="s">
        <v>66</v>
      </c>
      <c r="I113" s="11" t="str">
        <f>LEFT(Tabel1[[#This Row],[Ruumi tüüp (TALO Tüüpruumide nimestik)]],2)</f>
        <v>91</v>
      </c>
      <c r="J113" s="22" t="s">
        <v>53</v>
      </c>
      <c r="K113" s="18" t="s">
        <v>54</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row>
    <row r="114" spans="1:160" s="66" customFormat="1" x14ac:dyDescent="0.25">
      <c r="A114" s="18" t="s">
        <v>227</v>
      </c>
      <c r="B114" s="19" t="s">
        <v>260</v>
      </c>
      <c r="C114" s="18" t="s">
        <v>49</v>
      </c>
      <c r="D114" s="18" t="s">
        <v>146</v>
      </c>
      <c r="E114" s="18" t="s">
        <v>147</v>
      </c>
      <c r="F114" s="53">
        <v>13</v>
      </c>
      <c r="G114" s="53"/>
      <c r="H114" s="18" t="s">
        <v>261</v>
      </c>
      <c r="I114" s="11" t="str">
        <f>LEFT(Tabel1[[#This Row],[Ruumi tüüp (TALO Tüüpruumide nimestik)]],2)</f>
        <v>21</v>
      </c>
      <c r="J114" s="22" t="s">
        <v>53</v>
      </c>
      <c r="K114" s="18" t="s">
        <v>54</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row>
    <row r="115" spans="1:160" s="66" customFormat="1" x14ac:dyDescent="0.25">
      <c r="A115" s="18" t="s">
        <v>227</v>
      </c>
      <c r="B115" s="19" t="s">
        <v>262</v>
      </c>
      <c r="C115" s="18" t="s">
        <v>49</v>
      </c>
      <c r="D115" s="18" t="s">
        <v>146</v>
      </c>
      <c r="E115" s="18" t="s">
        <v>147</v>
      </c>
      <c r="F115" s="53">
        <v>11.7</v>
      </c>
      <c r="G115" s="53"/>
      <c r="H115" s="18" t="s">
        <v>263</v>
      </c>
      <c r="I115" s="11" t="str">
        <f>LEFT(Tabel1[[#This Row],[Ruumi tüüp (TALO Tüüpruumide nimestik)]],2)</f>
        <v>21</v>
      </c>
      <c r="J115" s="22" t="s">
        <v>53</v>
      </c>
      <c r="K115" s="18" t="s">
        <v>54</v>
      </c>
      <c r="L115" s="11" t="str">
        <f>IFERROR(VLOOKUP(Tabel1[[#This Row],[Üürnik]],'Lepingu lisa'!$AW$3:$AX$22,2,FALSE),"")</f>
        <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row>
    <row r="116" spans="1:160" s="66" customFormat="1" x14ac:dyDescent="0.25">
      <c r="A116" s="18" t="s">
        <v>227</v>
      </c>
      <c r="B116" s="19" t="s">
        <v>264</v>
      </c>
      <c r="C116" s="18" t="s">
        <v>49</v>
      </c>
      <c r="D116" s="18" t="s">
        <v>146</v>
      </c>
      <c r="E116" s="18" t="s">
        <v>147</v>
      </c>
      <c r="F116" s="53">
        <v>10.9</v>
      </c>
      <c r="G116" s="53"/>
      <c r="H116" s="18" t="s">
        <v>263</v>
      </c>
      <c r="I116" s="11" t="str">
        <f>LEFT(Tabel1[[#This Row],[Ruumi tüüp (TALO Tüüpruumide nimestik)]],2)</f>
        <v>21</v>
      </c>
      <c r="J116" s="22" t="s">
        <v>53</v>
      </c>
      <c r="K116" s="18" t="s">
        <v>54</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row>
    <row r="117" spans="1:160" s="66" customFormat="1" x14ac:dyDescent="0.25">
      <c r="A117" s="18" t="s">
        <v>227</v>
      </c>
      <c r="B117" s="19" t="s">
        <v>265</v>
      </c>
      <c r="C117" s="18" t="s">
        <v>49</v>
      </c>
      <c r="D117" s="18" t="s">
        <v>146</v>
      </c>
      <c r="E117" s="18" t="s">
        <v>147</v>
      </c>
      <c r="F117" s="53">
        <v>14.6</v>
      </c>
      <c r="G117" s="53"/>
      <c r="H117" s="18" t="s">
        <v>261</v>
      </c>
      <c r="I117" s="11" t="str">
        <f>LEFT(Tabel1[[#This Row],[Ruumi tüüp (TALO Tüüpruumide nimestik)]],2)</f>
        <v>21</v>
      </c>
      <c r="J117" s="22" t="s">
        <v>53</v>
      </c>
      <c r="K117" s="18" t="s">
        <v>54</v>
      </c>
      <c r="L117" s="11" t="str">
        <f>IFERROR(VLOOKUP(Tabel1[[#This Row],[Üürnik]],'Lepingu lisa'!$AW$3:$AX$22,2,FALSE),"")</f>
        <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row>
    <row r="118" spans="1:160" s="66" customFormat="1" x14ac:dyDescent="0.25">
      <c r="A118" s="18" t="s">
        <v>227</v>
      </c>
      <c r="B118" s="19" t="s">
        <v>266</v>
      </c>
      <c r="C118" s="18" t="s">
        <v>49</v>
      </c>
      <c r="D118" s="18" t="s">
        <v>146</v>
      </c>
      <c r="E118" s="18" t="s">
        <v>147</v>
      </c>
      <c r="F118" s="53">
        <v>10</v>
      </c>
      <c r="G118" s="53"/>
      <c r="H118" s="18" t="s">
        <v>263</v>
      </c>
      <c r="I118" s="11" t="str">
        <f>LEFT(Tabel1[[#This Row],[Ruumi tüüp (TALO Tüüpruumide nimestik)]],2)</f>
        <v>21</v>
      </c>
      <c r="J118" s="22" t="s">
        <v>53</v>
      </c>
      <c r="K118" s="18" t="s">
        <v>54</v>
      </c>
      <c r="L118" s="11" t="str">
        <f>IFERROR(VLOOKUP(Tabel1[[#This Row],[Üürnik]],'Lepingu lisa'!$AW$3:$AX$22,2,FALSE),"")</f>
        <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row>
    <row r="119" spans="1:160" s="66" customFormat="1" x14ac:dyDescent="0.25">
      <c r="A119" s="18" t="s">
        <v>227</v>
      </c>
      <c r="B119" s="19" t="s">
        <v>267</v>
      </c>
      <c r="C119" s="18" t="s">
        <v>49</v>
      </c>
      <c r="D119" s="18" t="s">
        <v>146</v>
      </c>
      <c r="E119" s="18" t="s">
        <v>147</v>
      </c>
      <c r="F119" s="53">
        <v>17.7</v>
      </c>
      <c r="G119" s="53"/>
      <c r="H119" s="18" t="s">
        <v>261</v>
      </c>
      <c r="I119" s="11" t="str">
        <f>LEFT(Tabel1[[#This Row],[Ruumi tüüp (TALO Tüüpruumide nimestik)]],2)</f>
        <v>21</v>
      </c>
      <c r="J119" s="22" t="s">
        <v>53</v>
      </c>
      <c r="K119" s="18" t="s">
        <v>54</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row>
    <row r="120" spans="1:160" s="66" customFormat="1" x14ac:dyDescent="0.25">
      <c r="A120" s="18" t="s">
        <v>227</v>
      </c>
      <c r="B120" s="19" t="s">
        <v>268</v>
      </c>
      <c r="C120" s="18" t="s">
        <v>49</v>
      </c>
      <c r="D120" s="18" t="s">
        <v>146</v>
      </c>
      <c r="E120" s="18" t="s">
        <v>147</v>
      </c>
      <c r="F120" s="53">
        <v>23.2</v>
      </c>
      <c r="G120" s="53"/>
      <c r="H120" s="18" t="s">
        <v>205</v>
      </c>
      <c r="I120" s="11" t="str">
        <f>LEFT(Tabel1[[#This Row],[Ruumi tüüp (TALO Tüüpruumide nimestik)]],2)</f>
        <v>21</v>
      </c>
      <c r="J120" s="22" t="s">
        <v>53</v>
      </c>
      <c r="K120" s="18" t="s">
        <v>54</v>
      </c>
      <c r="L120" s="11" t="str">
        <f>IFERROR(VLOOKUP(Tabel1[[#This Row],[Üürnik]],'Lepingu lisa'!$AW$3:$AX$22,2,FALSE),"")</f>
        <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row>
    <row r="121" spans="1:160" s="66" customFormat="1" x14ac:dyDescent="0.25">
      <c r="A121" s="18" t="s">
        <v>227</v>
      </c>
      <c r="B121" s="19" t="s">
        <v>269</v>
      </c>
      <c r="C121" s="18" t="s">
        <v>49</v>
      </c>
      <c r="D121" s="18" t="s">
        <v>146</v>
      </c>
      <c r="E121" s="18" t="s">
        <v>147</v>
      </c>
      <c r="F121" s="53">
        <v>14.3</v>
      </c>
      <c r="G121" s="53"/>
      <c r="H121" s="18" t="s">
        <v>270</v>
      </c>
      <c r="I121" s="11" t="str">
        <f>LEFT(Tabel1[[#This Row],[Ruumi tüüp (TALO Tüüpruumide nimestik)]],2)</f>
        <v>21</v>
      </c>
      <c r="J121" s="22" t="s">
        <v>53</v>
      </c>
      <c r="K121" s="18" t="s">
        <v>54</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row>
    <row r="122" spans="1:160" s="66" customFormat="1" x14ac:dyDescent="0.25">
      <c r="A122" s="18" t="s">
        <v>227</v>
      </c>
      <c r="B122" s="19" t="s">
        <v>271</v>
      </c>
      <c r="C122" s="18" t="s">
        <v>49</v>
      </c>
      <c r="D122" s="18" t="s">
        <v>146</v>
      </c>
      <c r="E122" s="18" t="s">
        <v>147</v>
      </c>
      <c r="F122" s="53">
        <v>15.9</v>
      </c>
      <c r="G122" s="53"/>
      <c r="H122" s="18" t="s">
        <v>205</v>
      </c>
      <c r="I122" s="11" t="str">
        <f>LEFT(Tabel1[[#This Row],[Ruumi tüüp (TALO Tüüpruumide nimestik)]],2)</f>
        <v>21</v>
      </c>
      <c r="J122" s="22" t="s">
        <v>53</v>
      </c>
      <c r="K122" s="18" t="s">
        <v>54</v>
      </c>
      <c r="L122" s="11" t="str">
        <f>IFERROR(VLOOKUP(Tabel1[[#This Row],[Üürnik]],'Lepingu lisa'!$AW$3:$AX$22,2,FALSE),"")</f>
        <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row>
    <row r="123" spans="1:160" s="66" customFormat="1" x14ac:dyDescent="0.25">
      <c r="A123" s="18" t="s">
        <v>227</v>
      </c>
      <c r="B123" s="19" t="s">
        <v>272</v>
      </c>
      <c r="C123" s="18" t="s">
        <v>49</v>
      </c>
      <c r="D123" s="18" t="s">
        <v>85</v>
      </c>
      <c r="E123" s="18" t="s">
        <v>86</v>
      </c>
      <c r="F123" s="53">
        <v>2.7</v>
      </c>
      <c r="G123" s="53"/>
      <c r="H123" s="18" t="s">
        <v>163</v>
      </c>
      <c r="I123" s="11" t="str">
        <f>LEFT(Tabel1[[#This Row],[Ruumi tüüp (TALO Tüüpruumide nimestik)]],2)</f>
        <v>72</v>
      </c>
      <c r="J123" s="22" t="s">
        <v>53</v>
      </c>
      <c r="K123" s="18" t="s">
        <v>54</v>
      </c>
      <c r="L123" s="11" t="str">
        <f>IFERROR(VLOOKUP(Tabel1[[#This Row],[Üürnik]],'Lepingu lisa'!$AW$3:$AX$22,2,FALSE),"")</f>
        <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row>
    <row r="124" spans="1:160" s="66" customFormat="1" x14ac:dyDescent="0.25">
      <c r="A124" s="18" t="s">
        <v>227</v>
      </c>
      <c r="B124" s="19" t="s">
        <v>273</v>
      </c>
      <c r="C124" s="18" t="s">
        <v>49</v>
      </c>
      <c r="D124" s="18" t="s">
        <v>62</v>
      </c>
      <c r="E124" s="18" t="s">
        <v>63</v>
      </c>
      <c r="F124" s="53">
        <v>2.8</v>
      </c>
      <c r="G124" s="53"/>
      <c r="H124" s="18" t="s">
        <v>64</v>
      </c>
      <c r="I124" s="11" t="str">
        <f>LEFT(Tabel1[[#This Row],[Ruumi tüüp (TALO Tüüpruumide nimestik)]],2)</f>
        <v>73</v>
      </c>
      <c r="J124" s="22" t="s">
        <v>53</v>
      </c>
      <c r="K124" s="18" t="s">
        <v>54</v>
      </c>
      <c r="L124" s="11" t="str">
        <f>IFERROR(VLOOKUP(Tabel1[[#This Row],[Üürnik]],'Lepingu lisa'!$AW$3:$AX$22,2,FALSE),"")</f>
        <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row>
    <row r="125" spans="1:160" s="66" customFormat="1" x14ac:dyDescent="0.25">
      <c r="A125" s="18" t="s">
        <v>227</v>
      </c>
      <c r="B125" s="19" t="s">
        <v>274</v>
      </c>
      <c r="C125" s="18" t="s">
        <v>49</v>
      </c>
      <c r="D125" s="18" t="s">
        <v>62</v>
      </c>
      <c r="E125" s="18" t="s">
        <v>63</v>
      </c>
      <c r="F125" s="53">
        <v>4.0999999999999996</v>
      </c>
      <c r="G125" s="53"/>
      <c r="H125" s="18" t="s">
        <v>64</v>
      </c>
      <c r="I125" s="11" t="str">
        <f>LEFT(Tabel1[[#This Row],[Ruumi tüüp (TALO Tüüpruumide nimestik)]],2)</f>
        <v>73</v>
      </c>
      <c r="J125" s="22" t="s">
        <v>53</v>
      </c>
      <c r="K125" s="18" t="s">
        <v>54</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row>
    <row r="126" spans="1:160" s="66" customFormat="1" x14ac:dyDescent="0.25">
      <c r="A126" s="18" t="s">
        <v>227</v>
      </c>
      <c r="B126" s="19" t="s">
        <v>275</v>
      </c>
      <c r="C126" s="18" t="s">
        <v>44</v>
      </c>
      <c r="D126" s="18" t="s">
        <v>45</v>
      </c>
      <c r="E126" s="18" t="s">
        <v>46</v>
      </c>
      <c r="F126" s="53">
        <v>35.4</v>
      </c>
      <c r="G126" s="53"/>
      <c r="H126" s="18" t="s">
        <v>52</v>
      </c>
      <c r="I126" s="11" t="str">
        <f>LEFT(Tabel1[[#This Row],[Ruumi tüüp (TALO Tüüpruumide nimestik)]],2)</f>
        <v>92</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row>
    <row r="127" spans="1:160" s="66" customFormat="1" x14ac:dyDescent="0.25">
      <c r="A127" s="18" t="s">
        <v>227</v>
      </c>
      <c r="B127" s="19" t="s">
        <v>276</v>
      </c>
      <c r="C127" s="18" t="s">
        <v>49</v>
      </c>
      <c r="D127" s="18" t="s">
        <v>50</v>
      </c>
      <c r="E127" s="18" t="s">
        <v>51</v>
      </c>
      <c r="F127" s="53">
        <v>20.8</v>
      </c>
      <c r="G127" s="53"/>
      <c r="H127" s="18" t="s">
        <v>135</v>
      </c>
      <c r="I127" s="11" t="str">
        <f>LEFT(Tabel1[[#This Row],[Ruumi tüüp (TALO Tüüpruumide nimestik)]],2)</f>
        <v>91</v>
      </c>
      <c r="J127" s="22" t="s">
        <v>53</v>
      </c>
      <c r="K127" s="18" t="s">
        <v>54</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row>
    <row r="128" spans="1:160" s="66" customFormat="1" x14ac:dyDescent="0.25">
      <c r="A128" s="18" t="s">
        <v>227</v>
      </c>
      <c r="B128" s="19" t="s">
        <v>277</v>
      </c>
      <c r="C128" s="18" t="s">
        <v>44</v>
      </c>
      <c r="D128" s="18" t="s">
        <v>45</v>
      </c>
      <c r="E128" s="18" t="s">
        <v>46</v>
      </c>
      <c r="F128" s="53">
        <v>13.5</v>
      </c>
      <c r="G128" s="53"/>
      <c r="H128" s="18" t="s">
        <v>197</v>
      </c>
      <c r="I128" s="11" t="str">
        <f>LEFT(Tabel1[[#This Row],[Ruumi tüüp (TALO Tüüpruumide nimestik)]],2)</f>
        <v>92</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row>
    <row r="129" spans="1:160" s="66" customFormat="1" x14ac:dyDescent="0.25">
      <c r="A129" s="18" t="s">
        <v>227</v>
      </c>
      <c r="B129" s="19" t="s">
        <v>278</v>
      </c>
      <c r="C129" s="18" t="s">
        <v>49</v>
      </c>
      <c r="D129" s="18" t="s">
        <v>62</v>
      </c>
      <c r="E129" s="18" t="s">
        <v>63</v>
      </c>
      <c r="F129" s="53">
        <v>3.9</v>
      </c>
      <c r="G129" s="53"/>
      <c r="H129" s="18" t="s">
        <v>64</v>
      </c>
      <c r="I129" s="11" t="str">
        <f>LEFT(Tabel1[[#This Row],[Ruumi tüüp (TALO Tüüpruumide nimestik)]],2)</f>
        <v>73</v>
      </c>
      <c r="J129" s="22" t="s">
        <v>53</v>
      </c>
      <c r="K129" s="18" t="s">
        <v>54</v>
      </c>
      <c r="L129" s="11" t="str">
        <f>IFERROR(VLOOKUP(Tabel1[[#This Row],[Üürnik]],'Lepingu lisa'!$AW$3:$AX$22,2,FALSE),"")</f>
        <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row>
    <row r="130" spans="1:160" s="66" customFormat="1" x14ac:dyDescent="0.25">
      <c r="A130" s="18" t="s">
        <v>227</v>
      </c>
      <c r="B130" s="19" t="s">
        <v>279</v>
      </c>
      <c r="C130" s="18" t="s">
        <v>49</v>
      </c>
      <c r="D130" s="18" t="s">
        <v>62</v>
      </c>
      <c r="E130" s="18" t="s">
        <v>63</v>
      </c>
      <c r="F130" s="53">
        <v>3.2</v>
      </c>
      <c r="G130" s="53"/>
      <c r="H130" s="18" t="s">
        <v>64</v>
      </c>
      <c r="I130" s="11" t="str">
        <f>LEFT(Tabel1[[#This Row],[Ruumi tüüp (TALO Tüüpruumide nimestik)]],2)</f>
        <v>73</v>
      </c>
      <c r="J130" s="22" t="s">
        <v>53</v>
      </c>
      <c r="K130" s="18" t="s">
        <v>54</v>
      </c>
      <c r="L130" s="11" t="str">
        <f>IFERROR(VLOOKUP(Tabel1[[#This Row],[Üürnik]],'Lepingu lisa'!$AW$3:$AX$22,2,FALSE),"")</f>
        <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row>
    <row r="131" spans="1:160" s="66" customFormat="1" x14ac:dyDescent="0.25">
      <c r="A131" s="18" t="s">
        <v>227</v>
      </c>
      <c r="B131" s="19" t="s">
        <v>280</v>
      </c>
      <c r="C131" s="18" t="s">
        <v>95</v>
      </c>
      <c r="D131" s="18" t="s">
        <v>244</v>
      </c>
      <c r="E131" s="18" t="s">
        <v>245</v>
      </c>
      <c r="F131" s="53">
        <v>1.8</v>
      </c>
      <c r="G131" s="53"/>
      <c r="H131" s="18" t="s">
        <v>281</v>
      </c>
      <c r="I131" s="11" t="str">
        <f>LEFT(Tabel1[[#This Row],[Ruumi tüüp (TALO Tüüpruumide nimestik)]],2)</f>
        <v>99</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row>
    <row r="132" spans="1:160" s="66" customFormat="1" x14ac:dyDescent="0.25">
      <c r="A132" s="18" t="s">
        <v>227</v>
      </c>
      <c r="B132" s="19" t="s">
        <v>282</v>
      </c>
      <c r="C132" s="18" t="s">
        <v>49</v>
      </c>
      <c r="D132" s="18" t="s">
        <v>50</v>
      </c>
      <c r="E132" s="18" t="s">
        <v>51</v>
      </c>
      <c r="F132" s="53">
        <v>21.7</v>
      </c>
      <c r="G132" s="53"/>
      <c r="H132" s="18" t="s">
        <v>66</v>
      </c>
      <c r="I132" s="11" t="str">
        <f>LEFT(Tabel1[[#This Row],[Ruumi tüüp (TALO Tüüpruumide nimestik)]],2)</f>
        <v>91</v>
      </c>
      <c r="J132" s="22" t="s">
        <v>53</v>
      </c>
      <c r="K132" s="18" t="s">
        <v>54</v>
      </c>
      <c r="L132" s="11" t="str">
        <f>IFERROR(VLOOKUP(Tabel1[[#This Row],[Üürnik]],'Lepingu lisa'!$AW$3:$AX$22,2,FALSE),"")</f>
        <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row>
    <row r="133" spans="1:160" s="66" customFormat="1" x14ac:dyDescent="0.25">
      <c r="A133" s="18" t="s">
        <v>227</v>
      </c>
      <c r="B133" s="19" t="s">
        <v>283</v>
      </c>
      <c r="C133" s="18" t="s">
        <v>49</v>
      </c>
      <c r="D133" s="18" t="s">
        <v>146</v>
      </c>
      <c r="E133" s="18" t="s">
        <v>147</v>
      </c>
      <c r="F133" s="53">
        <v>14.9</v>
      </c>
      <c r="G133" s="53"/>
      <c r="H133" s="18" t="s">
        <v>205</v>
      </c>
      <c r="I133" s="11" t="str">
        <f>LEFT(Tabel1[[#This Row],[Ruumi tüüp (TALO Tüüpruumide nimestik)]],2)</f>
        <v>21</v>
      </c>
      <c r="J133" s="22" t="s">
        <v>53</v>
      </c>
      <c r="K133" s="18" t="s">
        <v>54</v>
      </c>
      <c r="L133" s="11" t="str">
        <f>IFERROR(VLOOKUP(Tabel1[[#This Row],[Üürnik]],'Lepingu lisa'!$AW$3:$AX$22,2,FALSE),"")</f>
        <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row>
    <row r="134" spans="1:160" s="66" customFormat="1" x14ac:dyDescent="0.25">
      <c r="A134" s="18" t="s">
        <v>227</v>
      </c>
      <c r="B134" s="19" t="s">
        <v>284</v>
      </c>
      <c r="C134" s="18" t="s">
        <v>49</v>
      </c>
      <c r="D134" s="18" t="s">
        <v>146</v>
      </c>
      <c r="E134" s="18" t="s">
        <v>147</v>
      </c>
      <c r="F134" s="53">
        <v>12.9</v>
      </c>
      <c r="G134" s="53"/>
      <c r="H134" s="18" t="s">
        <v>188</v>
      </c>
      <c r="I134" s="11" t="str">
        <f>LEFT(Tabel1[[#This Row],[Ruumi tüüp (TALO Tüüpruumide nimestik)]],2)</f>
        <v>21</v>
      </c>
      <c r="J134" s="22" t="s">
        <v>53</v>
      </c>
      <c r="K134" s="18" t="s">
        <v>54</v>
      </c>
      <c r="L134" s="11" t="str">
        <f>IFERROR(VLOOKUP(Tabel1[[#This Row],[Üürnik]],'Lepingu lisa'!$AW$3:$AX$22,2,FALSE),"")</f>
        <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row>
    <row r="135" spans="1:160" s="66" customFormat="1" ht="21.75" customHeight="1" x14ac:dyDescent="0.25">
      <c r="A135" s="18" t="s">
        <v>227</v>
      </c>
      <c r="B135" s="19" t="s">
        <v>285</v>
      </c>
      <c r="C135" s="18" t="s">
        <v>49</v>
      </c>
      <c r="D135" s="18" t="s">
        <v>146</v>
      </c>
      <c r="E135" s="18" t="s">
        <v>147</v>
      </c>
      <c r="F135" s="53">
        <v>27.7</v>
      </c>
      <c r="G135" s="53"/>
      <c r="H135" s="18" t="s">
        <v>205</v>
      </c>
      <c r="I135" s="11" t="str">
        <f>LEFT(Tabel1[[#This Row],[Ruumi tüüp (TALO Tüüpruumide nimestik)]],2)</f>
        <v>21</v>
      </c>
      <c r="J135" s="22" t="s">
        <v>53</v>
      </c>
      <c r="K135" s="18" t="s">
        <v>54</v>
      </c>
      <c r="L135" s="11" t="str">
        <f>IFERROR(VLOOKUP(Tabel1[[#This Row],[Üürnik]],'Lepingu lisa'!$AW$3:$AX$22,2,FALSE),"")</f>
        <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row>
    <row r="136" spans="1:160" s="66" customFormat="1" x14ac:dyDescent="0.25">
      <c r="A136" s="18" t="s">
        <v>227</v>
      </c>
      <c r="B136" s="19" t="s">
        <v>286</v>
      </c>
      <c r="C136" s="18" t="s">
        <v>49</v>
      </c>
      <c r="D136" s="18" t="s">
        <v>146</v>
      </c>
      <c r="E136" s="18" t="s">
        <v>147</v>
      </c>
      <c r="F136" s="53">
        <v>10.199999999999999</v>
      </c>
      <c r="G136" s="53"/>
      <c r="H136" s="18" t="s">
        <v>205</v>
      </c>
      <c r="I136" s="11" t="str">
        <f>LEFT(Tabel1[[#This Row],[Ruumi tüüp (TALO Tüüpruumide nimestik)]],2)</f>
        <v>21</v>
      </c>
      <c r="J136" s="22" t="s">
        <v>53</v>
      </c>
      <c r="K136" s="18" t="s">
        <v>54</v>
      </c>
      <c r="L136" s="11" t="str">
        <f>IFERROR(VLOOKUP(Tabel1[[#This Row],[Üürnik]],'Lepingu lisa'!$AW$3:$AX$22,2,FALSE),"")</f>
        <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row>
    <row r="137" spans="1:160" s="66" customFormat="1" x14ac:dyDescent="0.25">
      <c r="A137" s="18" t="s">
        <v>227</v>
      </c>
      <c r="B137" s="19" t="s">
        <v>287</v>
      </c>
      <c r="C137" s="18" t="s">
        <v>49</v>
      </c>
      <c r="D137" s="18" t="s">
        <v>146</v>
      </c>
      <c r="E137" s="18" t="s">
        <v>147</v>
      </c>
      <c r="F137" s="53">
        <v>20.100000000000001</v>
      </c>
      <c r="G137" s="53"/>
      <c r="H137" s="18" t="s">
        <v>205</v>
      </c>
      <c r="I137" s="11" t="str">
        <f>LEFT(Tabel1[[#This Row],[Ruumi tüüp (TALO Tüüpruumide nimestik)]],2)</f>
        <v>21</v>
      </c>
      <c r="J137" s="22" t="s">
        <v>53</v>
      </c>
      <c r="K137" s="18" t="s">
        <v>54</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row>
    <row r="138" spans="1:160" s="66" customFormat="1" x14ac:dyDescent="0.25">
      <c r="A138" s="18" t="s">
        <v>227</v>
      </c>
      <c r="B138" s="19" t="s">
        <v>288</v>
      </c>
      <c r="C138" s="18" t="s">
        <v>49</v>
      </c>
      <c r="D138" s="18" t="s">
        <v>146</v>
      </c>
      <c r="E138" s="18" t="s">
        <v>147</v>
      </c>
      <c r="F138" s="53">
        <v>26.7</v>
      </c>
      <c r="G138" s="53"/>
      <c r="H138" s="18" t="s">
        <v>289</v>
      </c>
      <c r="I138" s="11" t="str">
        <f>LEFT(Tabel1[[#This Row],[Ruumi tüüp (TALO Tüüpruumide nimestik)]],2)</f>
        <v>21</v>
      </c>
      <c r="J138" s="22" t="s">
        <v>53</v>
      </c>
      <c r="K138" s="18" t="s">
        <v>54</v>
      </c>
      <c r="L138" s="11" t="str">
        <f>IFERROR(VLOOKUP(Tabel1[[#This Row],[Üürnik]],'Lepingu lisa'!$AW$3:$AX$22,2,FALSE),"")</f>
        <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row>
    <row r="139" spans="1:160" s="66" customFormat="1" x14ac:dyDescent="0.25">
      <c r="A139" s="18" t="s">
        <v>227</v>
      </c>
      <c r="B139" s="19" t="s">
        <v>290</v>
      </c>
      <c r="C139" s="18" t="s">
        <v>49</v>
      </c>
      <c r="D139" s="18" t="s">
        <v>146</v>
      </c>
      <c r="E139" s="18" t="s">
        <v>147</v>
      </c>
      <c r="F139" s="53">
        <v>24.1</v>
      </c>
      <c r="G139" s="53"/>
      <c r="H139" s="18" t="s">
        <v>205</v>
      </c>
      <c r="I139" s="11" t="str">
        <f>LEFT(Tabel1[[#This Row],[Ruumi tüüp (TALO Tüüpruumide nimestik)]],2)</f>
        <v>21</v>
      </c>
      <c r="J139" s="22" t="s">
        <v>53</v>
      </c>
      <c r="K139" s="18" t="s">
        <v>54</v>
      </c>
      <c r="L139" s="11" t="str">
        <f>IFERROR(VLOOKUP(Tabel1[[#This Row],[Üürnik]],'Lepingu lisa'!$AW$3:$AX$22,2,FALSE),"")</f>
        <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row>
    <row r="140" spans="1:160" s="66" customFormat="1" x14ac:dyDescent="0.25">
      <c r="A140" s="18" t="s">
        <v>227</v>
      </c>
      <c r="B140" s="19" t="s">
        <v>291</v>
      </c>
      <c r="C140" s="18" t="s">
        <v>49</v>
      </c>
      <c r="D140" s="18" t="s">
        <v>73</v>
      </c>
      <c r="E140" s="18" t="s">
        <v>184</v>
      </c>
      <c r="F140" s="53">
        <v>14.7</v>
      </c>
      <c r="G140" s="53"/>
      <c r="H140" s="18" t="s">
        <v>214</v>
      </c>
      <c r="I140" s="11" t="str">
        <f>LEFT(Tabel1[[#This Row],[Ruumi tüüp (TALO Tüüpruumide nimestik)]],2)</f>
        <v>75</v>
      </c>
      <c r="J140" s="22" t="s">
        <v>53</v>
      </c>
      <c r="K140" s="18" t="s">
        <v>54</v>
      </c>
      <c r="L140" s="11" t="str">
        <f>IFERROR(VLOOKUP(Tabel1[[#This Row],[Üürnik]],'Lepingu lisa'!$AW$3:$AX$22,2,FALSE),"")</f>
        <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row>
    <row r="141" spans="1:160" s="66" customFormat="1" x14ac:dyDescent="0.25">
      <c r="A141" s="18" t="s">
        <v>292</v>
      </c>
      <c r="B141" s="19" t="s">
        <v>293</v>
      </c>
      <c r="C141" s="18" t="s">
        <v>44</v>
      </c>
      <c r="D141" s="18" t="s">
        <v>45</v>
      </c>
      <c r="E141" s="18" t="s">
        <v>46</v>
      </c>
      <c r="F141" s="53">
        <v>19.3</v>
      </c>
      <c r="G141" s="53"/>
      <c r="H141" s="18" t="s">
        <v>197</v>
      </c>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row>
    <row r="142" spans="1:160" s="66" customFormat="1" x14ac:dyDescent="0.25">
      <c r="A142" s="18" t="s">
        <v>292</v>
      </c>
      <c r="B142" s="19" t="s">
        <v>294</v>
      </c>
      <c r="C142" s="18" t="s">
        <v>49</v>
      </c>
      <c r="D142" s="18" t="s">
        <v>50</v>
      </c>
      <c r="E142" s="18" t="s">
        <v>51</v>
      </c>
      <c r="F142" s="53">
        <v>39.700000000000003</v>
      </c>
      <c r="G142" s="53"/>
      <c r="H142" s="18" t="s">
        <v>66</v>
      </c>
      <c r="I142" s="11" t="str">
        <f>LEFT(Tabel1[[#This Row],[Ruumi tüüp (TALO Tüüpruumide nimestik)]],2)</f>
        <v>91</v>
      </c>
      <c r="J142" s="22" t="s">
        <v>53</v>
      </c>
      <c r="K142" s="18" t="s">
        <v>54</v>
      </c>
      <c r="L142" s="11" t="str">
        <f>IFERROR(VLOOKUP(Tabel1[[#This Row],[Üürnik]],'Lepingu lisa'!$AW$3:$AX$22,2,FALSE),"")</f>
        <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row>
    <row r="143" spans="1:160" s="66" customFormat="1" x14ac:dyDescent="0.25">
      <c r="A143" s="18" t="s">
        <v>292</v>
      </c>
      <c r="B143" s="19" t="s">
        <v>295</v>
      </c>
      <c r="C143" s="18" t="s">
        <v>49</v>
      </c>
      <c r="D143" s="18" t="s">
        <v>146</v>
      </c>
      <c r="E143" s="18" t="s">
        <v>147</v>
      </c>
      <c r="F143" s="53">
        <v>16.7</v>
      </c>
      <c r="G143" s="53"/>
      <c r="H143" s="18" t="s">
        <v>205</v>
      </c>
      <c r="I143" s="11" t="str">
        <f>LEFT(Tabel1[[#This Row],[Ruumi tüüp (TALO Tüüpruumide nimestik)]],2)</f>
        <v>21</v>
      </c>
      <c r="J143" s="22" t="s">
        <v>53</v>
      </c>
      <c r="K143" s="18" t="s">
        <v>54</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row>
    <row r="144" spans="1:160" s="66" customFormat="1" x14ac:dyDescent="0.25">
      <c r="A144" s="18" t="s">
        <v>292</v>
      </c>
      <c r="B144" s="19" t="s">
        <v>296</v>
      </c>
      <c r="C144" s="18" t="s">
        <v>49</v>
      </c>
      <c r="D144" s="18" t="s">
        <v>146</v>
      </c>
      <c r="E144" s="18" t="s">
        <v>147</v>
      </c>
      <c r="F144" s="53">
        <v>9</v>
      </c>
      <c r="G144" s="53"/>
      <c r="H144" s="18" t="s">
        <v>205</v>
      </c>
      <c r="I144" s="11" t="str">
        <f>LEFT(Tabel1[[#This Row],[Ruumi tüüp (TALO Tüüpruumide nimestik)]],2)</f>
        <v>21</v>
      </c>
      <c r="J144" s="22" t="s">
        <v>53</v>
      </c>
      <c r="K144" s="18" t="s">
        <v>54</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row>
    <row r="145" spans="1:160" s="66" customFormat="1" x14ac:dyDescent="0.25">
      <c r="A145" s="18" t="s">
        <v>292</v>
      </c>
      <c r="B145" s="19" t="s">
        <v>297</v>
      </c>
      <c r="C145" s="18" t="s">
        <v>49</v>
      </c>
      <c r="D145" s="18" t="s">
        <v>146</v>
      </c>
      <c r="E145" s="18" t="s">
        <v>147</v>
      </c>
      <c r="F145" s="53">
        <v>11.8</v>
      </c>
      <c r="G145" s="53"/>
      <c r="H145" s="18" t="s">
        <v>188</v>
      </c>
      <c r="I145" s="11" t="str">
        <f>LEFT(Tabel1[[#This Row],[Ruumi tüüp (TALO Tüüpruumide nimestik)]],2)</f>
        <v>21</v>
      </c>
      <c r="J145" s="22" t="s">
        <v>53</v>
      </c>
      <c r="K145" s="18" t="s">
        <v>54</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row>
    <row r="146" spans="1:160" s="66" customFormat="1" x14ac:dyDescent="0.25">
      <c r="A146" s="18" t="s">
        <v>292</v>
      </c>
      <c r="B146" s="19" t="s">
        <v>298</v>
      </c>
      <c r="C146" s="18" t="s">
        <v>49</v>
      </c>
      <c r="D146" s="18" t="s">
        <v>146</v>
      </c>
      <c r="E146" s="18" t="s">
        <v>147</v>
      </c>
      <c r="F146" s="53">
        <v>23.3</v>
      </c>
      <c r="G146" s="53"/>
      <c r="H146" s="18" t="s">
        <v>205</v>
      </c>
      <c r="I146" s="11" t="str">
        <f>LEFT(Tabel1[[#This Row],[Ruumi tüüp (TALO Tüüpruumide nimestik)]],2)</f>
        <v>21</v>
      </c>
      <c r="J146" s="22" t="s">
        <v>53</v>
      </c>
      <c r="K146" s="18" t="s">
        <v>54</v>
      </c>
      <c r="L146" s="11" t="str">
        <f>IFERROR(VLOOKUP(Tabel1[[#This Row],[Üürnik]],'Lepingu lisa'!$AW$3:$AX$22,2,FALSE),"")</f>
        <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row>
    <row r="147" spans="1:160" s="66" customFormat="1" x14ac:dyDescent="0.25">
      <c r="A147" s="18" t="s">
        <v>292</v>
      </c>
      <c r="B147" s="19" t="s">
        <v>299</v>
      </c>
      <c r="C147" s="18" t="s">
        <v>49</v>
      </c>
      <c r="D147" s="18" t="s">
        <v>146</v>
      </c>
      <c r="E147" s="18" t="s">
        <v>147</v>
      </c>
      <c r="F147" s="53">
        <v>24.5</v>
      </c>
      <c r="G147" s="53"/>
      <c r="H147" s="18" t="s">
        <v>205</v>
      </c>
      <c r="I147" s="11" t="str">
        <f>LEFT(Tabel1[[#This Row],[Ruumi tüüp (TALO Tüüpruumide nimestik)]],2)</f>
        <v>21</v>
      </c>
      <c r="J147" s="22" t="s">
        <v>53</v>
      </c>
      <c r="K147" s="18" t="s">
        <v>54</v>
      </c>
      <c r="L147" s="11" t="str">
        <f>IFERROR(VLOOKUP(Tabel1[[#This Row],[Üürnik]],'Lepingu lisa'!$AW$3:$AX$22,2,FALSE),"")</f>
        <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row>
    <row r="148" spans="1:160" s="66" customFormat="1" x14ac:dyDescent="0.25">
      <c r="A148" s="18" t="s">
        <v>292</v>
      </c>
      <c r="B148" s="19" t="s">
        <v>300</v>
      </c>
      <c r="C148" s="18" t="s">
        <v>49</v>
      </c>
      <c r="D148" s="18" t="s">
        <v>146</v>
      </c>
      <c r="E148" s="18" t="s">
        <v>147</v>
      </c>
      <c r="F148" s="53">
        <v>21</v>
      </c>
      <c r="G148" s="53"/>
      <c r="H148" s="18" t="s">
        <v>205</v>
      </c>
      <c r="I148" s="11" t="str">
        <f>LEFT(Tabel1[[#This Row],[Ruumi tüüp (TALO Tüüpruumide nimestik)]],2)</f>
        <v>21</v>
      </c>
      <c r="J148" s="22" t="s">
        <v>53</v>
      </c>
      <c r="K148" s="18" t="s">
        <v>54</v>
      </c>
      <c r="L148" s="11" t="str">
        <f>IFERROR(VLOOKUP(Tabel1[[#This Row],[Üürnik]],'Lepingu lisa'!$AW$3:$AX$22,2,FALSE),"")</f>
        <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row>
    <row r="149" spans="1:160" s="66" customFormat="1" x14ac:dyDescent="0.25">
      <c r="A149" s="18" t="s">
        <v>292</v>
      </c>
      <c r="B149" s="19" t="s">
        <v>301</v>
      </c>
      <c r="C149" s="18" t="s">
        <v>49</v>
      </c>
      <c r="D149" s="18" t="s">
        <v>146</v>
      </c>
      <c r="E149" s="18" t="s">
        <v>147</v>
      </c>
      <c r="F149" s="53">
        <v>33</v>
      </c>
      <c r="G149" s="53"/>
      <c r="H149" s="18" t="s">
        <v>205</v>
      </c>
      <c r="I149" s="11" t="str">
        <f>LEFT(Tabel1[[#This Row],[Ruumi tüüp (TALO Tüüpruumide nimestik)]],2)</f>
        <v>21</v>
      </c>
      <c r="J149" s="22" t="s">
        <v>53</v>
      </c>
      <c r="K149" s="18" t="s">
        <v>54</v>
      </c>
      <c r="L149" s="11" t="str">
        <f>IFERROR(VLOOKUP(Tabel1[[#This Row],[Üürnik]],'Lepingu lisa'!$AW$3:$AX$22,2,FALSE),"")</f>
        <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row>
    <row r="150" spans="1:160" s="66" customFormat="1" x14ac:dyDescent="0.25">
      <c r="A150" s="18" t="s">
        <v>292</v>
      </c>
      <c r="B150" s="19" t="s">
        <v>302</v>
      </c>
      <c r="C150" s="18" t="s">
        <v>49</v>
      </c>
      <c r="D150" s="18" t="s">
        <v>146</v>
      </c>
      <c r="E150" s="18" t="s">
        <v>147</v>
      </c>
      <c r="F150" s="53">
        <v>28.9</v>
      </c>
      <c r="G150" s="53"/>
      <c r="H150" s="18" t="s">
        <v>205</v>
      </c>
      <c r="I150" s="11" t="str">
        <f>LEFT(Tabel1[[#This Row],[Ruumi tüüp (TALO Tüüpruumide nimestik)]],2)</f>
        <v>21</v>
      </c>
      <c r="J150" s="22" t="s">
        <v>53</v>
      </c>
      <c r="K150" s="18" t="s">
        <v>54</v>
      </c>
      <c r="L150" s="11" t="str">
        <f>IFERROR(VLOOKUP(Tabel1[[#This Row],[Üürnik]],'Lepingu lisa'!$AW$3:$AX$22,2,FALSE),"")</f>
        <v/>
      </c>
      <c r="M150" s="11" t="str">
        <f>IFERROR(VLOOKUP(Tabel1[[#This Row],[Jaotus]],Tabelid!L:M,2,FALSE),"")</f>
        <v>NONE</v>
      </c>
      <c r="N150" s="11"/>
      <c r="O150" s="34"/>
      <c r="P150" s="34"/>
      <c r="Q150" s="34"/>
      <c r="R150" s="34"/>
      <c r="S150" s="34"/>
      <c r="T150" s="34"/>
      <c r="U150" s="34"/>
      <c r="V150" s="34"/>
      <c r="W150" s="34"/>
      <c r="X150" s="34"/>
      <c r="Y150" s="34"/>
      <c r="Z150" s="34"/>
      <c r="AA150" s="34"/>
      <c r="AB150" s="34"/>
      <c r="AC150" s="34"/>
      <c r="AD150" s="34"/>
      <c r="AE150" s="34"/>
      <c r="AF150" s="34"/>
      <c r="AG150" s="34"/>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row>
    <row r="151" spans="1:160" s="66" customFormat="1" x14ac:dyDescent="0.25">
      <c r="A151" s="18" t="s">
        <v>292</v>
      </c>
      <c r="B151" s="19" t="s">
        <v>303</v>
      </c>
      <c r="C151" s="18" t="s">
        <v>49</v>
      </c>
      <c r="D151" s="18" t="s">
        <v>50</v>
      </c>
      <c r="E151" s="18" t="s">
        <v>51</v>
      </c>
      <c r="F151" s="53">
        <v>82.4</v>
      </c>
      <c r="G151" s="53"/>
      <c r="H151" s="18" t="s">
        <v>135</v>
      </c>
      <c r="I151" s="11" t="str">
        <f>LEFT(Tabel1[[#This Row],[Ruumi tüüp (TALO Tüüpruumide nimestik)]],2)</f>
        <v>91</v>
      </c>
      <c r="J151" s="22" t="s">
        <v>53</v>
      </c>
      <c r="K151" s="18" t="s">
        <v>54</v>
      </c>
      <c r="L151" s="11" t="str">
        <f>IFERROR(VLOOKUP(Tabel1[[#This Row],[Üürnik]],'Lepingu lisa'!$AW$3:$AX$22,2,FALSE),"")</f>
        <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row>
    <row r="152" spans="1:160" s="66" customFormat="1" x14ac:dyDescent="0.25">
      <c r="A152" s="18" t="s">
        <v>292</v>
      </c>
      <c r="B152" s="19" t="s">
        <v>304</v>
      </c>
      <c r="C152" s="18" t="s">
        <v>49</v>
      </c>
      <c r="D152" s="18" t="s">
        <v>146</v>
      </c>
      <c r="E152" s="18" t="s">
        <v>147</v>
      </c>
      <c r="F152" s="53">
        <v>25.2</v>
      </c>
      <c r="G152" s="53"/>
      <c r="H152" s="18" t="s">
        <v>205</v>
      </c>
      <c r="I152" s="11" t="str">
        <f>LEFT(Tabel1[[#This Row],[Ruumi tüüp (TALO Tüüpruumide nimestik)]],2)</f>
        <v>21</v>
      </c>
      <c r="J152" s="22" t="s">
        <v>53</v>
      </c>
      <c r="K152" s="18" t="s">
        <v>54</v>
      </c>
      <c r="L152" s="11" t="str">
        <f>IFERROR(VLOOKUP(Tabel1[[#This Row],[Üürnik]],'Lepingu lisa'!$AW$3:$AX$22,2,FALSE),"")</f>
        <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row>
    <row r="153" spans="1:160" s="66" customFormat="1" x14ac:dyDescent="0.25">
      <c r="A153" s="18" t="s">
        <v>292</v>
      </c>
      <c r="B153" s="19" t="s">
        <v>305</v>
      </c>
      <c r="C153" s="18" t="s">
        <v>49</v>
      </c>
      <c r="D153" s="18" t="s">
        <v>146</v>
      </c>
      <c r="E153" s="18" t="s">
        <v>147</v>
      </c>
      <c r="F153" s="53">
        <v>27.4</v>
      </c>
      <c r="G153" s="53"/>
      <c r="H153" s="18" t="s">
        <v>205</v>
      </c>
      <c r="I153" s="11" t="str">
        <f>LEFT(Tabel1[[#This Row],[Ruumi tüüp (TALO Tüüpruumide nimestik)]],2)</f>
        <v>21</v>
      </c>
      <c r="J153" s="22" t="s">
        <v>53</v>
      </c>
      <c r="K153" s="18" t="s">
        <v>54</v>
      </c>
      <c r="L153" s="11" t="str">
        <f>IFERROR(VLOOKUP(Tabel1[[#This Row],[Üürnik]],'Lepingu lisa'!$AW$3:$AX$22,2,FALSE),"")</f>
        <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row>
    <row r="154" spans="1:160" x14ac:dyDescent="0.25">
      <c r="A154" s="18" t="s">
        <v>292</v>
      </c>
      <c r="B154" s="19" t="s">
        <v>306</v>
      </c>
      <c r="C154" s="18" t="s">
        <v>49</v>
      </c>
      <c r="D154" s="18" t="s">
        <v>146</v>
      </c>
      <c r="E154" s="18" t="s">
        <v>147</v>
      </c>
      <c r="F154" s="53">
        <v>22.8</v>
      </c>
      <c r="G154" s="53"/>
      <c r="H154" s="18"/>
      <c r="I154" s="11" t="str">
        <f>LEFT(Tabel1[[#This Row],[Ruumi tüüp (TALO Tüüpruumide nimestik)]],2)</f>
        <v>21</v>
      </c>
      <c r="J154" s="22" t="s">
        <v>53</v>
      </c>
      <c r="K154" s="18" t="s">
        <v>54</v>
      </c>
      <c r="L154" s="11" t="str">
        <f>IFERROR(VLOOKUP(Tabel1[[#This Row],[Üürnik]],'Lepingu lisa'!$AW$3:$AX$22,2,FALSE),"")</f>
        <v/>
      </c>
      <c r="M154" s="11" t="str">
        <f>IFERROR(VLOOKUP(Tabel1[[#This Row],[Jaotus]],Tabelid!L:M,2,FALSE),"")</f>
        <v>NONE</v>
      </c>
      <c r="N154" s="11"/>
      <c r="O154" s="34"/>
      <c r="P154" s="34"/>
      <c r="Q154" s="34"/>
      <c r="R154" s="34"/>
      <c r="S154" s="34">
        <v>50</v>
      </c>
      <c r="T154" s="34"/>
      <c r="U154" s="34"/>
      <c r="V154" s="34"/>
      <c r="W154" s="34"/>
      <c r="X154" s="34"/>
      <c r="Y154" s="34"/>
      <c r="Z154" s="34"/>
      <c r="AA154" s="34"/>
      <c r="AB154" s="34">
        <v>50</v>
      </c>
      <c r="AC154" s="34"/>
      <c r="AD154" s="34"/>
      <c r="AE154" s="34"/>
      <c r="AF154" s="34"/>
      <c r="AG154" s="34"/>
    </row>
    <row r="155" spans="1:160" s="66" customFormat="1" x14ac:dyDescent="0.25">
      <c r="A155" s="18" t="s">
        <v>292</v>
      </c>
      <c r="B155" s="19" t="s">
        <v>307</v>
      </c>
      <c r="C155" s="18" t="s">
        <v>49</v>
      </c>
      <c r="D155" s="18" t="s">
        <v>146</v>
      </c>
      <c r="E155" s="18" t="s">
        <v>147</v>
      </c>
      <c r="F155" s="53">
        <v>30.6</v>
      </c>
      <c r="G155" s="53"/>
      <c r="H155" s="18" t="s">
        <v>193</v>
      </c>
      <c r="I155" s="11" t="str">
        <f>LEFT(Tabel1[[#This Row],[Ruumi tüüp (TALO Tüüpruumide nimestik)]],2)</f>
        <v>21</v>
      </c>
      <c r="J155" s="22" t="s">
        <v>53</v>
      </c>
      <c r="K155" s="18" t="s">
        <v>54</v>
      </c>
      <c r="L155" s="11" t="str">
        <f>IFERROR(VLOOKUP(Tabel1[[#This Row],[Üürnik]],'Lepingu lisa'!$AW$3:$AX$22,2,FALSE),"")</f>
        <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row>
    <row r="156" spans="1:160" s="66" customFormat="1" x14ac:dyDescent="0.25">
      <c r="A156" s="18" t="s">
        <v>292</v>
      </c>
      <c r="B156" s="19" t="s">
        <v>308</v>
      </c>
      <c r="C156" s="18" t="s">
        <v>49</v>
      </c>
      <c r="D156" s="18" t="s">
        <v>73</v>
      </c>
      <c r="E156" s="18" t="s">
        <v>184</v>
      </c>
      <c r="F156" s="53">
        <v>43.1</v>
      </c>
      <c r="G156" s="53"/>
      <c r="H156" s="18" t="s">
        <v>214</v>
      </c>
      <c r="I156" s="11" t="str">
        <f>LEFT(Tabel1[[#This Row],[Ruumi tüüp (TALO Tüüpruumide nimestik)]],2)</f>
        <v>75</v>
      </c>
      <c r="J156" s="22" t="s">
        <v>53</v>
      </c>
      <c r="K156" s="18" t="s">
        <v>54</v>
      </c>
      <c r="L156" s="11" t="str">
        <f>IFERROR(VLOOKUP(Tabel1[[#This Row],[Üürnik]],'Lepingu lisa'!$AW$3:$AX$22,2,FALSE),"")</f>
        <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row>
    <row r="157" spans="1:160" s="66" customFormat="1" x14ac:dyDescent="0.25">
      <c r="A157" s="18" t="s">
        <v>292</v>
      </c>
      <c r="B157" s="19" t="s">
        <v>309</v>
      </c>
      <c r="C157" s="18" t="s">
        <v>49</v>
      </c>
      <c r="D157" s="18" t="s">
        <v>146</v>
      </c>
      <c r="E157" s="18" t="s">
        <v>147</v>
      </c>
      <c r="F157" s="53">
        <v>11.7</v>
      </c>
      <c r="G157" s="53"/>
      <c r="H157" s="18" t="s">
        <v>310</v>
      </c>
      <c r="I157" s="11" t="str">
        <f>LEFT(Tabel1[[#This Row],[Ruumi tüüp (TALO Tüüpruumide nimestik)]],2)</f>
        <v>21</v>
      </c>
      <c r="J157" s="22" t="s">
        <v>53</v>
      </c>
      <c r="K157" s="18" t="s">
        <v>54</v>
      </c>
      <c r="L157" s="11" t="str">
        <f>IFERROR(VLOOKUP(Tabel1[[#This Row],[Üürnik]],'Lepingu lisa'!$AW$3:$AX$22,2,FALSE),"")</f>
        <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row>
    <row r="158" spans="1:160" s="66" customFormat="1" x14ac:dyDescent="0.25">
      <c r="A158" s="18" t="s">
        <v>292</v>
      </c>
      <c r="B158" s="19" t="s">
        <v>311</v>
      </c>
      <c r="C158" s="18" t="s">
        <v>49</v>
      </c>
      <c r="D158" s="18" t="s">
        <v>146</v>
      </c>
      <c r="E158" s="18" t="s">
        <v>147</v>
      </c>
      <c r="F158" s="53">
        <v>10.7</v>
      </c>
      <c r="G158" s="53"/>
      <c r="H158" s="18" t="s">
        <v>312</v>
      </c>
      <c r="I158" s="11" t="str">
        <f>LEFT(Tabel1[[#This Row],[Ruumi tüüp (TALO Tüüpruumide nimestik)]],2)</f>
        <v>21</v>
      </c>
      <c r="J158" s="22" t="s">
        <v>53</v>
      </c>
      <c r="K158" s="18" t="s">
        <v>54</v>
      </c>
      <c r="L158" s="11" t="str">
        <f>IFERROR(VLOOKUP(Tabel1[[#This Row],[Üürnik]],'Lepingu lisa'!$AW$3:$AX$22,2,FALSE),"")</f>
        <v/>
      </c>
      <c r="M158" s="11" t="str">
        <f>IFERROR(VLOOKUP(Tabel1[[#This Row],[Jaotus]],Tabelid!L:M,2,FALSE),"")</f>
        <v>NONE</v>
      </c>
      <c r="N158" s="11"/>
      <c r="O158" s="34"/>
      <c r="P158" s="34"/>
      <c r="Q158" s="34"/>
      <c r="R158" s="34"/>
      <c r="S158" s="34"/>
      <c r="T158" s="34"/>
      <c r="U158" s="34"/>
      <c r="V158" s="34"/>
      <c r="W158" s="34"/>
      <c r="X158" s="34"/>
      <c r="Y158" s="34"/>
      <c r="Z158" s="34"/>
      <c r="AA158" s="34"/>
      <c r="AB158" s="34"/>
      <c r="AC158" s="34"/>
      <c r="AD158" s="34"/>
      <c r="AE158" s="34"/>
      <c r="AF158" s="34"/>
      <c r="AG158" s="34"/>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row>
    <row r="159" spans="1:160" s="66" customFormat="1" x14ac:dyDescent="0.25">
      <c r="A159" s="18" t="s">
        <v>292</v>
      </c>
      <c r="B159" s="19" t="s">
        <v>313</v>
      </c>
      <c r="C159" s="18" t="s">
        <v>49</v>
      </c>
      <c r="D159" s="18" t="s">
        <v>50</v>
      </c>
      <c r="E159" s="18" t="s">
        <v>51</v>
      </c>
      <c r="F159" s="53">
        <v>22.5</v>
      </c>
      <c r="G159" s="53"/>
      <c r="H159" s="18"/>
      <c r="I159" s="11" t="str">
        <f>LEFT(Tabel1[[#This Row],[Ruumi tüüp (TALO Tüüpruumide nimestik)]],2)</f>
        <v>91</v>
      </c>
      <c r="J159" s="22" t="s">
        <v>53</v>
      </c>
      <c r="K159" s="18" t="s">
        <v>54</v>
      </c>
      <c r="L159" s="11" t="str">
        <f>IFERROR(VLOOKUP(Tabel1[[#This Row],[Üürnik]],'Lepingu lisa'!$AW$3:$AX$22,2,FALSE),"")</f>
        <v/>
      </c>
      <c r="M159" s="11" t="str">
        <f>IFERROR(VLOOKUP(Tabel1[[#This Row],[Jaotus]],Tabelid!L:M,2,FALSE),"")</f>
        <v>NONE</v>
      </c>
      <c r="N159" s="11"/>
      <c r="O159" s="34"/>
      <c r="P159" s="34"/>
      <c r="Q159" s="34"/>
      <c r="R159" s="34"/>
      <c r="S159" s="34"/>
      <c r="T159" s="34"/>
      <c r="U159" s="34"/>
      <c r="V159" s="34"/>
      <c r="W159" s="34"/>
      <c r="X159" s="34"/>
      <c r="Y159" s="34"/>
      <c r="Z159" s="34"/>
      <c r="AA159" s="34"/>
      <c r="AB159" s="34"/>
      <c r="AC159" s="34"/>
      <c r="AD159" s="34"/>
      <c r="AE159" s="34"/>
      <c r="AF159" s="34"/>
      <c r="AG159" s="34"/>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row>
    <row r="160" spans="1:160" s="66" customFormat="1" x14ac:dyDescent="0.25">
      <c r="A160" s="18" t="s">
        <v>292</v>
      </c>
      <c r="B160" s="19" t="s">
        <v>314</v>
      </c>
      <c r="C160" s="18" t="s">
        <v>49</v>
      </c>
      <c r="D160" s="18" t="s">
        <v>146</v>
      </c>
      <c r="E160" s="18" t="s">
        <v>147</v>
      </c>
      <c r="F160" s="53">
        <v>24.2</v>
      </c>
      <c r="G160" s="53"/>
      <c r="H160" s="18" t="s">
        <v>315</v>
      </c>
      <c r="I160" s="11" t="str">
        <f>LEFT(Tabel1[[#This Row],[Ruumi tüüp (TALO Tüüpruumide nimestik)]],2)</f>
        <v>21</v>
      </c>
      <c r="J160" s="22" t="s">
        <v>53</v>
      </c>
      <c r="K160" s="18" t="s">
        <v>54</v>
      </c>
      <c r="L160" s="11" t="str">
        <f>IFERROR(VLOOKUP(Tabel1[[#This Row],[Üürnik]],'Lepingu lisa'!$AW$3:$AX$22,2,FALSE),"")</f>
        <v/>
      </c>
      <c r="M160" s="11" t="str">
        <f>IFERROR(VLOOKUP(Tabel1[[#This Row],[Jaotus]],Tabelid!L:M,2,FALSE),"")</f>
        <v>NONE</v>
      </c>
      <c r="N160" s="11"/>
      <c r="O160" s="34"/>
      <c r="P160" s="34"/>
      <c r="Q160" s="34"/>
      <c r="R160" s="34"/>
      <c r="S160" s="34"/>
      <c r="T160" s="34"/>
      <c r="U160" s="34"/>
      <c r="V160" s="34"/>
      <c r="W160" s="34"/>
      <c r="X160" s="34"/>
      <c r="Y160" s="34"/>
      <c r="Z160" s="34"/>
      <c r="AA160" s="34"/>
      <c r="AB160" s="34"/>
      <c r="AC160" s="34"/>
      <c r="AD160" s="34"/>
      <c r="AE160" s="34"/>
      <c r="AF160" s="34"/>
      <c r="AG160" s="34"/>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row>
    <row r="161" spans="1:160" s="66" customFormat="1" x14ac:dyDescent="0.25">
      <c r="A161" s="18" t="s">
        <v>292</v>
      </c>
      <c r="B161" s="19" t="s">
        <v>316</v>
      </c>
      <c r="C161" s="18" t="s">
        <v>49</v>
      </c>
      <c r="D161" s="18" t="s">
        <v>146</v>
      </c>
      <c r="E161" s="18" t="s">
        <v>147</v>
      </c>
      <c r="F161" s="53">
        <v>15</v>
      </c>
      <c r="G161" s="53"/>
      <c r="H161" s="18" t="s">
        <v>310</v>
      </c>
      <c r="I161" s="11" t="str">
        <f>LEFT(Tabel1[[#This Row],[Ruumi tüüp (TALO Tüüpruumide nimestik)]],2)</f>
        <v>21</v>
      </c>
      <c r="J161" s="22" t="s">
        <v>53</v>
      </c>
      <c r="K161" s="18" t="s">
        <v>54</v>
      </c>
      <c r="L161" s="11" t="str">
        <f>IFERROR(VLOOKUP(Tabel1[[#This Row],[Üürnik]],'Lepingu lisa'!$AW$3:$AX$22,2,FALSE),"")</f>
        <v/>
      </c>
      <c r="M161" s="11" t="str">
        <f>IFERROR(VLOOKUP(Tabel1[[#This Row],[Jaotus]],Tabelid!L:M,2,FALSE),"")</f>
        <v>NONE</v>
      </c>
      <c r="N161" s="11"/>
      <c r="O161" s="34"/>
      <c r="P161" s="34"/>
      <c r="Q161" s="34"/>
      <c r="R161" s="34"/>
      <c r="S161" s="34"/>
      <c r="T161" s="34"/>
      <c r="U161" s="34"/>
      <c r="V161" s="34"/>
      <c r="W161" s="34"/>
      <c r="X161" s="34"/>
      <c r="Y161" s="34"/>
      <c r="Z161" s="34"/>
      <c r="AA161" s="34"/>
      <c r="AB161" s="34"/>
      <c r="AC161" s="34"/>
      <c r="AD161" s="34"/>
      <c r="AE161" s="34"/>
      <c r="AF161" s="34"/>
      <c r="AG161" s="34"/>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row>
    <row r="162" spans="1:160" s="66" customFormat="1" x14ac:dyDescent="0.25">
      <c r="A162" s="18" t="s">
        <v>292</v>
      </c>
      <c r="B162" s="19" t="s">
        <v>317</v>
      </c>
      <c r="C162" s="18" t="s">
        <v>49</v>
      </c>
      <c r="D162" s="18" t="s">
        <v>146</v>
      </c>
      <c r="E162" s="18" t="s">
        <v>147</v>
      </c>
      <c r="F162" s="53">
        <v>16.100000000000001</v>
      </c>
      <c r="G162" s="53"/>
      <c r="H162" s="18" t="s">
        <v>318</v>
      </c>
      <c r="I162" s="11" t="str">
        <f>LEFT(Tabel1[[#This Row],[Ruumi tüüp (TALO Tüüpruumide nimestik)]],2)</f>
        <v>21</v>
      </c>
      <c r="J162" s="22" t="s">
        <v>53</v>
      </c>
      <c r="K162" s="18" t="s">
        <v>54</v>
      </c>
      <c r="L162" s="11" t="str">
        <f>IFERROR(VLOOKUP(Tabel1[[#This Row],[Üürnik]],'Lepingu lisa'!$AW$3:$AX$22,2,FALSE),"")</f>
        <v/>
      </c>
      <c r="M162" s="11" t="str">
        <f>IFERROR(VLOOKUP(Tabel1[[#This Row],[Jaotus]],Tabelid!L:M,2,FALSE),"")</f>
        <v>NONE</v>
      </c>
      <c r="N162" s="11"/>
      <c r="O162" s="34"/>
      <c r="P162" s="34"/>
      <c r="Q162" s="34"/>
      <c r="R162" s="34"/>
      <c r="S162" s="34"/>
      <c r="T162" s="34"/>
      <c r="U162" s="34"/>
      <c r="V162" s="34"/>
      <c r="W162" s="34"/>
      <c r="X162" s="34"/>
      <c r="Y162" s="34"/>
      <c r="Z162" s="34"/>
      <c r="AA162" s="34"/>
      <c r="AB162" s="34"/>
      <c r="AC162" s="34"/>
      <c r="AD162" s="34"/>
      <c r="AE162" s="34"/>
      <c r="AF162" s="34"/>
      <c r="AG162" s="34"/>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row>
    <row r="163" spans="1:160" s="66" customFormat="1" x14ac:dyDescent="0.25">
      <c r="A163" s="18" t="s">
        <v>292</v>
      </c>
      <c r="B163" s="19" t="s">
        <v>319</v>
      </c>
      <c r="C163" s="18" t="s">
        <v>49</v>
      </c>
      <c r="D163" s="18" t="s">
        <v>56</v>
      </c>
      <c r="E163" s="18" t="s">
        <v>57</v>
      </c>
      <c r="F163" s="53">
        <v>3.4</v>
      </c>
      <c r="G163" s="53"/>
      <c r="H163" s="18" t="s">
        <v>58</v>
      </c>
      <c r="I163" s="11" t="str">
        <f>LEFT(Tabel1[[#This Row],[Ruumi tüüp (TALO Tüüpruumide nimestik)]],2)</f>
        <v>52</v>
      </c>
      <c r="J163" s="22" t="s">
        <v>53</v>
      </c>
      <c r="K163" s="18" t="s">
        <v>54</v>
      </c>
      <c r="L163" s="11" t="str">
        <f>IFERROR(VLOOKUP(Tabel1[[#This Row],[Üürnik]],'Lepingu lisa'!$AW$3:$AX$22,2,FALSE),"")</f>
        <v/>
      </c>
      <c r="M163" s="11" t="str">
        <f>IFERROR(VLOOKUP(Tabel1[[#This Row],[Jaotus]],Tabelid!L:M,2,FALSE),"")</f>
        <v>NONE</v>
      </c>
      <c r="N163" s="11"/>
      <c r="O163" s="34"/>
      <c r="P163" s="34"/>
      <c r="Q163" s="34"/>
      <c r="R163" s="34"/>
      <c r="S163" s="34"/>
      <c r="T163" s="34"/>
      <c r="U163" s="34"/>
      <c r="V163" s="34"/>
      <c r="W163" s="34"/>
      <c r="X163" s="34"/>
      <c r="Y163" s="34"/>
      <c r="Z163" s="34"/>
      <c r="AA163" s="34"/>
      <c r="AB163" s="34"/>
      <c r="AC163" s="34"/>
      <c r="AD163" s="34"/>
      <c r="AE163" s="34"/>
      <c r="AF163" s="34"/>
      <c r="AG163" s="34"/>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row>
    <row r="164" spans="1:160" s="66" customFormat="1" x14ac:dyDescent="0.25">
      <c r="A164" s="18" t="s">
        <v>292</v>
      </c>
      <c r="B164" s="19" t="s">
        <v>320</v>
      </c>
      <c r="C164" s="18" t="s">
        <v>49</v>
      </c>
      <c r="D164" s="18" t="s">
        <v>62</v>
      </c>
      <c r="E164" s="18" t="s">
        <v>63</v>
      </c>
      <c r="F164" s="53">
        <v>6.1</v>
      </c>
      <c r="G164" s="53"/>
      <c r="H164" s="18" t="s">
        <v>321</v>
      </c>
      <c r="I164" s="11" t="str">
        <f>LEFT(Tabel1[[#This Row],[Ruumi tüüp (TALO Tüüpruumide nimestik)]],2)</f>
        <v>73</v>
      </c>
      <c r="J164" s="22" t="s">
        <v>53</v>
      </c>
      <c r="K164" s="18" t="s">
        <v>54</v>
      </c>
      <c r="L164" s="11" t="str">
        <f>IFERROR(VLOOKUP(Tabel1[[#This Row],[Üürnik]],'Lepingu lisa'!$AW$3:$AX$22,2,FALSE),"")</f>
        <v/>
      </c>
      <c r="M164" s="11" t="str">
        <f>IFERROR(VLOOKUP(Tabel1[[#This Row],[Jaotus]],Tabelid!L:M,2,FALSE),"")</f>
        <v>NONE</v>
      </c>
      <c r="N164" s="11"/>
      <c r="O164" s="34"/>
      <c r="P164" s="34"/>
      <c r="Q164" s="34"/>
      <c r="R164" s="34"/>
      <c r="S164" s="34"/>
      <c r="T164" s="34"/>
      <c r="U164" s="34"/>
      <c r="V164" s="34"/>
      <c r="W164" s="34"/>
      <c r="X164" s="34"/>
      <c r="Y164" s="34"/>
      <c r="Z164" s="34"/>
      <c r="AA164" s="34"/>
      <c r="AB164" s="34"/>
      <c r="AC164" s="34"/>
      <c r="AD164" s="34"/>
      <c r="AE164" s="34"/>
      <c r="AF164" s="34"/>
      <c r="AG164" s="34"/>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row>
    <row r="165" spans="1:160" s="66" customFormat="1" x14ac:dyDescent="0.25">
      <c r="A165" s="18" t="s">
        <v>292</v>
      </c>
      <c r="B165" s="19" t="s">
        <v>322</v>
      </c>
      <c r="C165" s="18" t="s">
        <v>49</v>
      </c>
      <c r="D165" s="18" t="s">
        <v>62</v>
      </c>
      <c r="E165" s="18" t="s">
        <v>63</v>
      </c>
      <c r="F165" s="53">
        <v>2.9</v>
      </c>
      <c r="G165" s="53"/>
      <c r="H165" s="18" t="s">
        <v>64</v>
      </c>
      <c r="I165" s="11" t="str">
        <f>LEFT(Tabel1[[#This Row],[Ruumi tüüp (TALO Tüüpruumide nimestik)]],2)</f>
        <v>73</v>
      </c>
      <c r="J165" s="22" t="s">
        <v>53</v>
      </c>
      <c r="K165" s="18" t="s">
        <v>54</v>
      </c>
      <c r="L165" s="11" t="str">
        <f>IFERROR(VLOOKUP(Tabel1[[#This Row],[Üürnik]],'Lepingu lisa'!$AW$3:$AX$22,2,FALSE),"")</f>
        <v/>
      </c>
      <c r="M165" s="11" t="str">
        <f>IFERROR(VLOOKUP(Tabel1[[#This Row],[Jaotus]],Tabelid!L:M,2,FALSE),"")</f>
        <v>NONE</v>
      </c>
      <c r="N165" s="11"/>
      <c r="O165" s="34"/>
      <c r="P165" s="34"/>
      <c r="Q165" s="34"/>
      <c r="R165" s="34"/>
      <c r="S165" s="34"/>
      <c r="T165" s="34"/>
      <c r="U165" s="34"/>
      <c r="V165" s="34"/>
      <c r="W165" s="34"/>
      <c r="X165" s="34"/>
      <c r="Y165" s="34"/>
      <c r="Z165" s="34"/>
      <c r="AA165" s="34"/>
      <c r="AB165" s="34"/>
      <c r="AC165" s="34"/>
      <c r="AD165" s="34"/>
      <c r="AE165" s="34"/>
      <c r="AF165" s="34"/>
      <c r="AG165" s="34"/>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row>
    <row r="166" spans="1:160" s="66" customFormat="1" x14ac:dyDescent="0.25">
      <c r="A166" s="18" t="s">
        <v>292</v>
      </c>
      <c r="B166" s="19" t="s">
        <v>323</v>
      </c>
      <c r="C166" s="18" t="s">
        <v>44</v>
      </c>
      <c r="D166" s="18" t="s">
        <v>45</v>
      </c>
      <c r="E166" s="18" t="s">
        <v>46</v>
      </c>
      <c r="F166" s="53">
        <v>13.6</v>
      </c>
      <c r="G166" s="53"/>
      <c r="H166" s="18" t="s">
        <v>197</v>
      </c>
      <c r="I166" s="11" t="str">
        <f>LEFT(Tabel1[[#This Row],[Ruumi tüüp (TALO Tüüpruumide nimestik)]],2)</f>
        <v>92</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row>
    <row r="167" spans="1:160" s="66" customFormat="1" x14ac:dyDescent="0.25">
      <c r="A167" s="18" t="s">
        <v>292</v>
      </c>
      <c r="B167" s="19" t="s">
        <v>324</v>
      </c>
      <c r="C167" s="18" t="s">
        <v>44</v>
      </c>
      <c r="D167" s="18" t="s">
        <v>45</v>
      </c>
      <c r="E167" s="18" t="s">
        <v>46</v>
      </c>
      <c r="F167" s="53">
        <v>34.299999999999997</v>
      </c>
      <c r="G167" s="53"/>
      <c r="H167" s="18" t="s">
        <v>52</v>
      </c>
      <c r="I167" s="11" t="str">
        <f>LEFT(Tabel1[[#This Row],[Ruumi tüüp (TALO Tüüpruumide nimestik)]],2)</f>
        <v>92</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row>
    <row r="168" spans="1:160" s="66" customFormat="1" x14ac:dyDescent="0.25">
      <c r="A168" s="18" t="s">
        <v>292</v>
      </c>
      <c r="B168" s="19" t="s">
        <v>325</v>
      </c>
      <c r="C168" s="18" t="s">
        <v>49</v>
      </c>
      <c r="D168" s="18" t="s">
        <v>50</v>
      </c>
      <c r="E168" s="18" t="s">
        <v>51</v>
      </c>
      <c r="F168" s="53">
        <v>18.7</v>
      </c>
      <c r="G168" s="53"/>
      <c r="H168" s="18" t="s">
        <v>135</v>
      </c>
      <c r="I168" s="11" t="str">
        <f>LEFT(Tabel1[[#This Row],[Ruumi tüüp (TALO Tüüpruumide nimestik)]],2)</f>
        <v>91</v>
      </c>
      <c r="J168" s="22" t="s">
        <v>53</v>
      </c>
      <c r="K168" s="18" t="s">
        <v>54</v>
      </c>
      <c r="L168" s="11" t="str">
        <f>IFERROR(VLOOKUP(Tabel1[[#This Row],[Üürnik]],'Lepingu lisa'!$AW$3:$AX$22,2,FALSE),"")</f>
        <v/>
      </c>
      <c r="M168" s="11" t="str">
        <f>IFERROR(VLOOKUP(Tabel1[[#This Row],[Jaotus]],Tabelid!L:M,2,FALSE),"")</f>
        <v>NONE</v>
      </c>
      <c r="N168" s="11"/>
      <c r="O168" s="34"/>
      <c r="P168" s="34"/>
      <c r="Q168" s="34"/>
      <c r="R168" s="34"/>
      <c r="S168" s="34"/>
      <c r="T168" s="34"/>
      <c r="U168" s="34"/>
      <c r="V168" s="34"/>
      <c r="W168" s="34"/>
      <c r="X168" s="34"/>
      <c r="Y168" s="34"/>
      <c r="Z168" s="34"/>
      <c r="AA168" s="34"/>
      <c r="AB168" s="34"/>
      <c r="AC168" s="34"/>
      <c r="AD168" s="34"/>
      <c r="AE168" s="34"/>
      <c r="AF168" s="34"/>
      <c r="AG168" s="34"/>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row>
    <row r="169" spans="1:160" s="66" customFormat="1" x14ac:dyDescent="0.25">
      <c r="A169" s="18" t="s">
        <v>292</v>
      </c>
      <c r="B169" s="19" t="s">
        <v>326</v>
      </c>
      <c r="C169" s="18" t="s">
        <v>49</v>
      </c>
      <c r="D169" s="18" t="s">
        <v>62</v>
      </c>
      <c r="E169" s="18" t="s">
        <v>63</v>
      </c>
      <c r="F169" s="53">
        <v>1.9</v>
      </c>
      <c r="G169" s="53"/>
      <c r="H169" s="18" t="s">
        <v>64</v>
      </c>
      <c r="I169" s="11" t="str">
        <f>LEFT(Tabel1[[#This Row],[Ruumi tüüp (TALO Tüüpruumide nimestik)]],2)</f>
        <v>73</v>
      </c>
      <c r="J169" s="22" t="s">
        <v>53</v>
      </c>
      <c r="K169" s="18" t="s">
        <v>54</v>
      </c>
      <c r="L169" s="11" t="str">
        <f>IFERROR(VLOOKUP(Tabel1[[#This Row],[Üürnik]],'Lepingu lisa'!$AW$3:$AX$22,2,FALSE),"")</f>
        <v/>
      </c>
      <c r="M169" s="11" t="str">
        <f>IFERROR(VLOOKUP(Tabel1[[#This Row],[Jaotus]],Tabelid!L:M,2,FALSE),"")</f>
        <v>NONE</v>
      </c>
      <c r="N169" s="11"/>
      <c r="O169" s="34"/>
      <c r="P169" s="34"/>
      <c r="Q169" s="34"/>
      <c r="R169" s="34"/>
      <c r="S169" s="34"/>
      <c r="T169" s="34"/>
      <c r="U169" s="34"/>
      <c r="V169" s="34"/>
      <c r="W169" s="34"/>
      <c r="X169" s="34"/>
      <c r="Y169" s="34"/>
      <c r="Z169" s="34"/>
      <c r="AA169" s="34"/>
      <c r="AB169" s="34"/>
      <c r="AC169" s="34"/>
      <c r="AD169" s="34"/>
      <c r="AE169" s="34"/>
      <c r="AF169" s="34"/>
      <c r="AG169" s="34"/>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row>
    <row r="170" spans="1:160" s="66" customFormat="1" x14ac:dyDescent="0.25">
      <c r="A170" s="18" t="s">
        <v>292</v>
      </c>
      <c r="B170" s="19" t="s">
        <v>327</v>
      </c>
      <c r="C170" s="18" t="s">
        <v>49</v>
      </c>
      <c r="D170" s="18" t="s">
        <v>200</v>
      </c>
      <c r="E170" s="18" t="s">
        <v>51</v>
      </c>
      <c r="F170" s="53">
        <v>15</v>
      </c>
      <c r="G170" s="53"/>
      <c r="H170" s="18" t="s">
        <v>100</v>
      </c>
      <c r="I170" s="11" t="str">
        <f>LEFT(Tabel1[[#This Row],[Ruumi tüüp (TALO Tüüpruumide nimestik)]],2)</f>
        <v>91</v>
      </c>
      <c r="J170" s="22" t="s">
        <v>53</v>
      </c>
      <c r="K170" s="18" t="s">
        <v>54</v>
      </c>
      <c r="L170" s="11" t="str">
        <f>IFERROR(VLOOKUP(Tabel1[[#This Row],[Üürnik]],'Lepingu lisa'!$AW$3:$AX$22,2,FALSE),"")</f>
        <v/>
      </c>
      <c r="M170" s="11" t="str">
        <f>IFERROR(VLOOKUP(Tabel1[[#This Row],[Jaotus]],Tabelid!L:M,2,FALSE),"")</f>
        <v>NONE</v>
      </c>
      <c r="N170" s="11"/>
      <c r="O170" s="34"/>
      <c r="P170" s="34"/>
      <c r="Q170" s="34"/>
      <c r="R170" s="34"/>
      <c r="S170" s="34"/>
      <c r="T170" s="34"/>
      <c r="U170" s="34"/>
      <c r="V170" s="34"/>
      <c r="W170" s="34"/>
      <c r="X170" s="34"/>
      <c r="Y170" s="34"/>
      <c r="Z170" s="34"/>
      <c r="AA170" s="34"/>
      <c r="AB170" s="34"/>
      <c r="AC170" s="34"/>
      <c r="AD170" s="34"/>
      <c r="AE170" s="34"/>
      <c r="AF170" s="34"/>
      <c r="AG170" s="34"/>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row>
    <row r="171" spans="1:160" s="66" customFormat="1" x14ac:dyDescent="0.25">
      <c r="A171" s="18" t="s">
        <v>292</v>
      </c>
      <c r="B171" s="19" t="s">
        <v>328</v>
      </c>
      <c r="C171" s="18" t="s">
        <v>49</v>
      </c>
      <c r="D171" s="18" t="s">
        <v>62</v>
      </c>
      <c r="E171" s="18" t="s">
        <v>63</v>
      </c>
      <c r="F171" s="53">
        <v>3.1</v>
      </c>
      <c r="G171" s="53"/>
      <c r="H171" s="18" t="s">
        <v>64</v>
      </c>
      <c r="I171" s="11" t="str">
        <f>LEFT(Tabel1[[#This Row],[Ruumi tüüp (TALO Tüüpruumide nimestik)]],2)</f>
        <v>73</v>
      </c>
      <c r="J171" s="22" t="s">
        <v>53</v>
      </c>
      <c r="K171" s="18" t="s">
        <v>54</v>
      </c>
      <c r="L171" s="11" t="str">
        <f>IFERROR(VLOOKUP(Tabel1[[#This Row],[Üürnik]],'Lepingu lisa'!$AW$3:$AX$22,2,FALSE),"")</f>
        <v/>
      </c>
      <c r="M171" s="11" t="str">
        <f>IFERROR(VLOOKUP(Tabel1[[#This Row],[Jaotus]],Tabelid!L:M,2,FALSE),"")</f>
        <v>NONE</v>
      </c>
      <c r="N171" s="11"/>
      <c r="O171" s="34"/>
      <c r="P171" s="34"/>
      <c r="Q171" s="34"/>
      <c r="R171" s="34"/>
      <c r="S171" s="34"/>
      <c r="T171" s="34"/>
      <c r="U171" s="34"/>
      <c r="V171" s="34"/>
      <c r="W171" s="34"/>
      <c r="X171" s="34"/>
      <c r="Y171" s="34"/>
      <c r="Z171" s="34"/>
      <c r="AA171" s="34"/>
      <c r="AB171" s="34"/>
      <c r="AC171" s="34"/>
      <c r="AD171" s="34"/>
      <c r="AE171" s="34"/>
      <c r="AF171" s="34"/>
      <c r="AG171" s="34"/>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row>
    <row r="172" spans="1:160" s="66" customFormat="1" x14ac:dyDescent="0.25">
      <c r="A172" s="18" t="s">
        <v>292</v>
      </c>
      <c r="B172" s="19" t="s">
        <v>329</v>
      </c>
      <c r="C172" s="18" t="s">
        <v>95</v>
      </c>
      <c r="D172" s="18" t="s">
        <v>244</v>
      </c>
      <c r="E172" s="18" t="s">
        <v>245</v>
      </c>
      <c r="F172" s="53">
        <v>2.9</v>
      </c>
      <c r="G172" s="53"/>
      <c r="H172" s="18" t="s">
        <v>330</v>
      </c>
      <c r="I172" s="11" t="str">
        <f>LEFT(Tabel1[[#This Row],[Ruumi tüüp (TALO Tüüpruumide nimestik)]],2)</f>
        <v>99</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row>
    <row r="173" spans="1:160" x14ac:dyDescent="0.25">
      <c r="A173" s="18" t="s">
        <v>292</v>
      </c>
      <c r="B173" s="19" t="s">
        <v>331</v>
      </c>
      <c r="C173" s="18" t="s">
        <v>95</v>
      </c>
      <c r="D173" s="18" t="s">
        <v>244</v>
      </c>
      <c r="E173" s="18" t="s">
        <v>245</v>
      </c>
      <c r="F173" s="53">
        <v>0.7</v>
      </c>
      <c r="G173" s="53"/>
      <c r="H173" s="18" t="s">
        <v>330</v>
      </c>
      <c r="I173" s="11" t="str">
        <f>LEFT(Tabel1[[#This Row],[Ruumi tüüp (TALO Tüüpruumide nimestik)]],2)</f>
        <v>99</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160" s="66" customFormat="1" x14ac:dyDescent="0.25">
      <c r="A174" s="18" t="s">
        <v>292</v>
      </c>
      <c r="B174" s="19" t="s">
        <v>332</v>
      </c>
      <c r="C174" s="18" t="s">
        <v>49</v>
      </c>
      <c r="D174" s="18" t="s">
        <v>50</v>
      </c>
      <c r="E174" s="18" t="s">
        <v>51</v>
      </c>
      <c r="F174" s="53">
        <v>22.3</v>
      </c>
      <c r="G174" s="53"/>
      <c r="H174" s="18" t="s">
        <v>66</v>
      </c>
      <c r="I174" s="11" t="str">
        <f>LEFT(Tabel1[[#This Row],[Ruumi tüüp (TALO Tüüpruumide nimestik)]],2)</f>
        <v>91</v>
      </c>
      <c r="J174" s="22" t="s">
        <v>53</v>
      </c>
      <c r="K174" s="18" t="s">
        <v>54</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row>
    <row r="175" spans="1:160" s="66" customFormat="1" x14ac:dyDescent="0.25">
      <c r="A175" s="18" t="s">
        <v>292</v>
      </c>
      <c r="B175" s="19" t="s">
        <v>333</v>
      </c>
      <c r="C175" s="18" t="s">
        <v>49</v>
      </c>
      <c r="D175" s="18" t="s">
        <v>146</v>
      </c>
      <c r="E175" s="18" t="s">
        <v>147</v>
      </c>
      <c r="F175" s="53">
        <v>14.8</v>
      </c>
      <c r="G175" s="53"/>
      <c r="H175" s="18" t="s">
        <v>205</v>
      </c>
      <c r="I175" s="11" t="str">
        <f>LEFT(Tabel1[[#This Row],[Ruumi tüüp (TALO Tüüpruumide nimestik)]],2)</f>
        <v>21</v>
      </c>
      <c r="J175" s="22" t="s">
        <v>53</v>
      </c>
      <c r="K175" s="18" t="s">
        <v>54</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row>
    <row r="176" spans="1:160" s="66" customFormat="1" x14ac:dyDescent="0.25">
      <c r="A176" s="18" t="s">
        <v>292</v>
      </c>
      <c r="B176" s="19" t="s">
        <v>334</v>
      </c>
      <c r="C176" s="18" t="s">
        <v>49</v>
      </c>
      <c r="D176" s="18" t="s">
        <v>146</v>
      </c>
      <c r="E176" s="18" t="s">
        <v>147</v>
      </c>
      <c r="F176" s="53">
        <v>13.1</v>
      </c>
      <c r="G176" s="53"/>
      <c r="H176" s="18" t="s">
        <v>205</v>
      </c>
      <c r="I176" s="11" t="str">
        <f>LEFT(Tabel1[[#This Row],[Ruumi tüüp (TALO Tüüpruumide nimestik)]],2)</f>
        <v>21</v>
      </c>
      <c r="J176" s="22" t="s">
        <v>53</v>
      </c>
      <c r="K176" s="18" t="s">
        <v>54</v>
      </c>
      <c r="L176" s="11" t="str">
        <f>IFERROR(VLOOKUP(Tabel1[[#This Row],[Üürnik]],'Lepingu lisa'!$AW$3:$AX$22,2,FALSE),"")</f>
        <v/>
      </c>
      <c r="M176" s="11" t="str">
        <f>IFERROR(VLOOKUP(Tabel1[[#This Row],[Jaotus]],Tabelid!L:M,2,FALSE),"")</f>
        <v>NONE</v>
      </c>
      <c r="N176" s="11"/>
      <c r="O176" s="34"/>
      <c r="P176" s="34"/>
      <c r="Q176" s="34"/>
      <c r="R176" s="34"/>
      <c r="S176" s="34"/>
      <c r="T176" s="34"/>
      <c r="U176" s="34"/>
      <c r="V176" s="34"/>
      <c r="W176" s="34"/>
      <c r="X176" s="34"/>
      <c r="Y176" s="34"/>
      <c r="Z176" s="34"/>
      <c r="AA176" s="34"/>
      <c r="AB176" s="34"/>
      <c r="AC176" s="34"/>
      <c r="AD176" s="34"/>
      <c r="AE176" s="34"/>
      <c r="AF176" s="34"/>
      <c r="AG176" s="34"/>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row>
    <row r="177" spans="1:160" s="66" customFormat="1" x14ac:dyDescent="0.25">
      <c r="A177" s="18" t="s">
        <v>292</v>
      </c>
      <c r="B177" s="19" t="s">
        <v>335</v>
      </c>
      <c r="C177" s="18" t="s">
        <v>49</v>
      </c>
      <c r="D177" s="18" t="s">
        <v>146</v>
      </c>
      <c r="E177" s="18" t="s">
        <v>147</v>
      </c>
      <c r="F177" s="53">
        <v>27.3</v>
      </c>
      <c r="G177" s="53"/>
      <c r="H177" s="18" t="s">
        <v>270</v>
      </c>
      <c r="I177" s="11" t="str">
        <f>LEFT(Tabel1[[#This Row],[Ruumi tüüp (TALO Tüüpruumide nimestik)]],2)</f>
        <v>21</v>
      </c>
      <c r="J177" s="22" t="s">
        <v>53</v>
      </c>
      <c r="K177" s="18" t="s">
        <v>54</v>
      </c>
      <c r="L177" s="11" t="str">
        <f>IFERROR(VLOOKUP(Tabel1[[#This Row],[Üürnik]],'Lepingu lisa'!$AW$3:$AX$22,2,FALSE),"")</f>
        <v/>
      </c>
      <c r="M177" s="11" t="str">
        <f>IFERROR(VLOOKUP(Tabel1[[#This Row],[Jaotus]],Tabelid!L:M,2,FALSE),"")</f>
        <v>NONE</v>
      </c>
      <c r="N177" s="11"/>
      <c r="O177" s="34"/>
      <c r="P177" s="34"/>
      <c r="Q177" s="34"/>
      <c r="R177" s="34"/>
      <c r="S177" s="34"/>
      <c r="T177" s="34"/>
      <c r="U177" s="34"/>
      <c r="V177" s="34"/>
      <c r="W177" s="34"/>
      <c r="X177" s="34"/>
      <c r="Y177" s="34"/>
      <c r="Z177" s="34"/>
      <c r="AA177" s="34"/>
      <c r="AB177" s="34"/>
      <c r="AC177" s="34"/>
      <c r="AD177" s="34"/>
      <c r="AE177" s="34"/>
      <c r="AF177" s="34"/>
      <c r="AG177" s="34"/>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row>
    <row r="178" spans="1:160" s="66" customFormat="1" x14ac:dyDescent="0.25">
      <c r="A178" s="18" t="s">
        <v>292</v>
      </c>
      <c r="B178" s="19" t="s">
        <v>336</v>
      </c>
      <c r="C178" s="18" t="s">
        <v>49</v>
      </c>
      <c r="D178" s="18" t="s">
        <v>146</v>
      </c>
      <c r="E178" s="18" t="s">
        <v>147</v>
      </c>
      <c r="F178" s="53">
        <v>10.7</v>
      </c>
      <c r="G178" s="53"/>
      <c r="H178" s="18" t="s">
        <v>270</v>
      </c>
      <c r="I178" s="11" t="str">
        <f>LEFT(Tabel1[[#This Row],[Ruumi tüüp (TALO Tüüpruumide nimestik)]],2)</f>
        <v>21</v>
      </c>
      <c r="J178" s="22" t="s">
        <v>53</v>
      </c>
      <c r="K178" s="18" t="s">
        <v>54</v>
      </c>
      <c r="L178" s="11" t="str">
        <f>IFERROR(VLOOKUP(Tabel1[[#This Row],[Üürnik]],'Lepingu lisa'!$AW$3:$AX$22,2,FALSE),"")</f>
        <v/>
      </c>
      <c r="M178" s="11" t="str">
        <f>IFERROR(VLOOKUP(Tabel1[[#This Row],[Jaotus]],Tabelid!L:M,2,FALSE),"")</f>
        <v>NONE</v>
      </c>
      <c r="N178" s="11"/>
      <c r="O178" s="34"/>
      <c r="P178" s="34"/>
      <c r="Q178" s="34"/>
      <c r="R178" s="34"/>
      <c r="S178" s="34"/>
      <c r="T178" s="34"/>
      <c r="U178" s="34"/>
      <c r="V178" s="34"/>
      <c r="W178" s="34"/>
      <c r="X178" s="34"/>
      <c r="Y178" s="34"/>
      <c r="Z178" s="34"/>
      <c r="AA178" s="34"/>
      <c r="AB178" s="34"/>
      <c r="AC178" s="34"/>
      <c r="AD178" s="34"/>
      <c r="AE178" s="34"/>
      <c r="AF178" s="34"/>
      <c r="AG178" s="34"/>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row>
    <row r="179" spans="1:160" s="66" customFormat="1" x14ac:dyDescent="0.25">
      <c r="A179" s="18" t="s">
        <v>292</v>
      </c>
      <c r="B179" s="19" t="s">
        <v>337</v>
      </c>
      <c r="C179" s="18" t="s">
        <v>49</v>
      </c>
      <c r="D179" s="18" t="s">
        <v>146</v>
      </c>
      <c r="E179" s="18" t="s">
        <v>147</v>
      </c>
      <c r="F179" s="53">
        <v>20</v>
      </c>
      <c r="G179" s="53"/>
      <c r="H179" s="18" t="s">
        <v>205</v>
      </c>
      <c r="I179" s="11" t="str">
        <f>LEFT(Tabel1[[#This Row],[Ruumi tüüp (TALO Tüüpruumide nimestik)]],2)</f>
        <v>21</v>
      </c>
      <c r="J179" s="22" t="s">
        <v>53</v>
      </c>
      <c r="K179" s="18" t="s">
        <v>54</v>
      </c>
      <c r="L179" s="11" t="str">
        <f>IFERROR(VLOOKUP(Tabel1[[#This Row],[Üürnik]],'Lepingu lisa'!$AW$3:$AX$22,2,FALSE),"")</f>
        <v/>
      </c>
      <c r="M179" s="11" t="str">
        <f>IFERROR(VLOOKUP(Tabel1[[#This Row],[Jaotus]],Tabelid!L:M,2,FALSE),"")</f>
        <v>NONE</v>
      </c>
      <c r="N179" s="11"/>
      <c r="O179" s="34"/>
      <c r="P179" s="34"/>
      <c r="Q179" s="34"/>
      <c r="R179" s="34"/>
      <c r="S179" s="34"/>
      <c r="T179" s="34"/>
      <c r="U179" s="34"/>
      <c r="V179" s="34"/>
      <c r="W179" s="34"/>
      <c r="X179" s="34"/>
      <c r="Y179" s="34"/>
      <c r="Z179" s="34"/>
      <c r="AA179" s="34"/>
      <c r="AB179" s="34"/>
      <c r="AC179" s="34"/>
      <c r="AD179" s="34"/>
      <c r="AE179" s="34"/>
      <c r="AF179" s="34"/>
      <c r="AG179" s="34"/>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row>
    <row r="180" spans="1:160" s="66" customFormat="1" x14ac:dyDescent="0.25">
      <c r="A180" s="18" t="s">
        <v>292</v>
      </c>
      <c r="B180" s="19" t="s">
        <v>338</v>
      </c>
      <c r="C180" s="18" t="s">
        <v>49</v>
      </c>
      <c r="D180" s="18" t="s">
        <v>146</v>
      </c>
      <c r="E180" s="18" t="s">
        <v>147</v>
      </c>
      <c r="F180" s="53">
        <v>26.9</v>
      </c>
      <c r="G180" s="53"/>
      <c r="H180" s="18" t="s">
        <v>205</v>
      </c>
      <c r="I180" s="11" t="str">
        <f>LEFT(Tabel1[[#This Row],[Ruumi tüüp (TALO Tüüpruumide nimestik)]],2)</f>
        <v>21</v>
      </c>
      <c r="J180" s="22" t="s">
        <v>53</v>
      </c>
      <c r="K180" s="18" t="s">
        <v>54</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row>
    <row r="181" spans="1:160" s="66" customFormat="1" x14ac:dyDescent="0.25">
      <c r="A181" s="18" t="s">
        <v>292</v>
      </c>
      <c r="B181" s="19" t="s">
        <v>339</v>
      </c>
      <c r="C181" s="18" t="s">
        <v>49</v>
      </c>
      <c r="D181" s="18" t="s">
        <v>146</v>
      </c>
      <c r="E181" s="18" t="s">
        <v>147</v>
      </c>
      <c r="F181" s="53">
        <v>26.6</v>
      </c>
      <c r="G181" s="53"/>
      <c r="H181" s="18" t="s">
        <v>205</v>
      </c>
      <c r="I181" s="11" t="str">
        <f>LEFT(Tabel1[[#This Row],[Ruumi tüüp (TALO Tüüpruumide nimestik)]],2)</f>
        <v>21</v>
      </c>
      <c r="J181" s="22" t="s">
        <v>53</v>
      </c>
      <c r="K181" s="18" t="s">
        <v>54</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row>
    <row r="182" spans="1:160" s="66" customFormat="1" x14ac:dyDescent="0.25">
      <c r="A182" s="18" t="s">
        <v>292</v>
      </c>
      <c r="B182" s="19" t="s">
        <v>340</v>
      </c>
      <c r="C182" s="18" t="s">
        <v>49</v>
      </c>
      <c r="D182" s="18" t="s">
        <v>73</v>
      </c>
      <c r="E182" s="18" t="s">
        <v>184</v>
      </c>
      <c r="F182" s="53">
        <v>12</v>
      </c>
      <c r="G182" s="53"/>
      <c r="H182" s="18" t="s">
        <v>214</v>
      </c>
      <c r="I182" s="11" t="str">
        <f>LEFT(Tabel1[[#This Row],[Ruumi tüüp (TALO Tüüpruumide nimestik)]],2)</f>
        <v>75</v>
      </c>
      <c r="J182" s="22" t="s">
        <v>53</v>
      </c>
      <c r="K182" s="18" t="s">
        <v>54</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row>
    <row r="183" spans="1:160" s="66" customFormat="1" x14ac:dyDescent="0.25">
      <c r="A183" s="18" t="s">
        <v>292</v>
      </c>
      <c r="B183" s="19" t="s">
        <v>341</v>
      </c>
      <c r="C183" s="18" t="s">
        <v>49</v>
      </c>
      <c r="D183" s="18" t="s">
        <v>122</v>
      </c>
      <c r="E183" s="18" t="s">
        <v>123</v>
      </c>
      <c r="F183" s="53">
        <v>2.7</v>
      </c>
      <c r="G183" s="53"/>
      <c r="H183" s="18" t="s">
        <v>342</v>
      </c>
      <c r="I183" s="11" t="str">
        <f>LEFT(Tabel1[[#This Row],[Ruumi tüüp (TALO Tüüpruumide nimestik)]],2)</f>
        <v>86</v>
      </c>
      <c r="J183" s="22" t="s">
        <v>53</v>
      </c>
      <c r="K183" s="18" t="s">
        <v>54</v>
      </c>
      <c r="L183" s="11" t="str">
        <f>IFERROR(VLOOKUP(Tabel1[[#This Row],[Üürnik]],'Lepingu lisa'!$AW$3:$AX$22,2,FALSE),"")</f>
        <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row>
    <row r="184" spans="1:160" s="66" customFormat="1" x14ac:dyDescent="0.25">
      <c r="A184" s="18" t="s">
        <v>343</v>
      </c>
      <c r="B184" s="19" t="s">
        <v>344</v>
      </c>
      <c r="C184" s="18" t="s">
        <v>44</v>
      </c>
      <c r="D184" s="18" t="s">
        <v>45</v>
      </c>
      <c r="E184" s="18" t="s">
        <v>46</v>
      </c>
      <c r="F184" s="53">
        <v>13.1</v>
      </c>
      <c r="G184" s="53"/>
      <c r="H184" s="18" t="s">
        <v>52</v>
      </c>
      <c r="I184" s="11" t="str">
        <f>LEFT(Tabel1[[#This Row],[Ruumi tüüp (TALO Tüüpruumide nimestik)]],2)</f>
        <v>92</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row>
    <row r="185" spans="1:160" s="66" customFormat="1" x14ac:dyDescent="0.25">
      <c r="A185" s="18" t="s">
        <v>343</v>
      </c>
      <c r="B185" s="19" t="s">
        <v>345</v>
      </c>
      <c r="C185" s="18" t="s">
        <v>49</v>
      </c>
      <c r="D185" s="18" t="s">
        <v>50</v>
      </c>
      <c r="E185" s="18" t="s">
        <v>51</v>
      </c>
      <c r="F185" s="53">
        <v>20.5</v>
      </c>
      <c r="G185" s="53"/>
      <c r="H185" s="18" t="s">
        <v>135</v>
      </c>
      <c r="I185" s="11" t="str">
        <f>LEFT(Tabel1[[#This Row],[Ruumi tüüp (TALO Tüüpruumide nimestik)]],2)</f>
        <v>91</v>
      </c>
      <c r="J185" s="22" t="s">
        <v>53</v>
      </c>
      <c r="K185" s="18" t="s">
        <v>54</v>
      </c>
      <c r="L185" s="11" t="str">
        <f>IFERROR(VLOOKUP(Tabel1[[#This Row],[Üürnik]],'Lepingu lisa'!$AW$3:$AX$22,2,FALSE),"")</f>
        <v/>
      </c>
      <c r="M185" s="11" t="str">
        <f>IFERROR(VLOOKUP(Tabel1[[#This Row],[Jaotus]],Tabelid!L:M,2,FALSE),"")</f>
        <v>NONE</v>
      </c>
      <c r="N185" s="11"/>
      <c r="O185" s="34"/>
      <c r="P185" s="34"/>
      <c r="Q185" s="34"/>
      <c r="R185" s="34"/>
      <c r="S185" s="34"/>
      <c r="T185" s="34"/>
      <c r="U185" s="34"/>
      <c r="V185" s="34"/>
      <c r="W185" s="34"/>
      <c r="X185" s="34"/>
      <c r="Y185" s="34"/>
      <c r="Z185" s="34"/>
      <c r="AA185" s="34"/>
      <c r="AB185" s="34"/>
      <c r="AC185" s="34"/>
      <c r="AD185" s="34"/>
      <c r="AE185" s="34"/>
      <c r="AF185" s="34"/>
      <c r="AG185" s="34"/>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row>
    <row r="186" spans="1:160" s="66" customFormat="1" x14ac:dyDescent="0.25">
      <c r="A186" s="18" t="s">
        <v>343</v>
      </c>
      <c r="B186" s="19" t="s">
        <v>346</v>
      </c>
      <c r="C186" s="18" t="s">
        <v>44</v>
      </c>
      <c r="D186" s="18" t="s">
        <v>45</v>
      </c>
      <c r="E186" s="18" t="s">
        <v>46</v>
      </c>
      <c r="F186" s="53">
        <v>12.9</v>
      </c>
      <c r="G186" s="53"/>
      <c r="H186" s="18" t="s">
        <v>197</v>
      </c>
      <c r="I186" s="11" t="str">
        <f>LEFT(Tabel1[[#This Row],[Ruumi tüüp (TALO Tüüpruumide nimestik)]],2)</f>
        <v>92</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row>
    <row r="187" spans="1:160" s="66" customFormat="1" x14ac:dyDescent="0.25">
      <c r="A187" s="18" t="s">
        <v>343</v>
      </c>
      <c r="B187" s="19" t="s">
        <v>347</v>
      </c>
      <c r="C187" s="18" t="s">
        <v>49</v>
      </c>
      <c r="D187" s="18" t="s">
        <v>62</v>
      </c>
      <c r="E187" s="18" t="s">
        <v>63</v>
      </c>
      <c r="F187" s="53">
        <v>2</v>
      </c>
      <c r="G187" s="53"/>
      <c r="H187" s="18" t="s">
        <v>64</v>
      </c>
      <c r="I187" s="11" t="str">
        <f>LEFT(Tabel1[[#This Row],[Ruumi tüüp (TALO Tüüpruumide nimestik)]],2)</f>
        <v>73</v>
      </c>
      <c r="J187" s="22" t="s">
        <v>53</v>
      </c>
      <c r="K187" s="18" t="s">
        <v>54</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row>
    <row r="188" spans="1:160" s="66" customFormat="1" x14ac:dyDescent="0.25">
      <c r="A188" s="18" t="s">
        <v>343</v>
      </c>
      <c r="B188" s="19" t="s">
        <v>348</v>
      </c>
      <c r="C188" s="18" t="s">
        <v>49</v>
      </c>
      <c r="D188" s="18" t="s">
        <v>200</v>
      </c>
      <c r="E188" s="18" t="s">
        <v>51</v>
      </c>
      <c r="F188" s="53">
        <v>2.2000000000000002</v>
      </c>
      <c r="G188" s="53"/>
      <c r="H188" s="18" t="s">
        <v>100</v>
      </c>
      <c r="I188" s="11" t="str">
        <f>LEFT(Tabel1[[#This Row],[Ruumi tüüp (TALO Tüüpruumide nimestik)]],2)</f>
        <v>91</v>
      </c>
      <c r="J188" s="22" t="s">
        <v>53</v>
      </c>
      <c r="K188" s="18" t="s">
        <v>54</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row>
    <row r="189" spans="1:160" s="66" customFormat="1" x14ac:dyDescent="0.25">
      <c r="A189" s="18" t="s">
        <v>343</v>
      </c>
      <c r="B189" s="19" t="s">
        <v>349</v>
      </c>
      <c r="C189" s="18" t="s">
        <v>49</v>
      </c>
      <c r="D189" s="18" t="s">
        <v>62</v>
      </c>
      <c r="E189" s="18" t="s">
        <v>63</v>
      </c>
      <c r="F189" s="53">
        <v>3.1</v>
      </c>
      <c r="G189" s="53"/>
      <c r="H189" s="18" t="s">
        <v>64</v>
      </c>
      <c r="I189" s="11" t="str">
        <f>LEFT(Tabel1[[#This Row],[Ruumi tüüp (TALO Tüüpruumide nimestik)]],2)</f>
        <v>73</v>
      </c>
      <c r="J189" s="22" t="s">
        <v>53</v>
      </c>
      <c r="K189" s="18" t="s">
        <v>54</v>
      </c>
      <c r="L189" s="11" t="str">
        <f>IFERROR(VLOOKUP(Tabel1[[#This Row],[Üürnik]],'Lepingu lisa'!$AW$3:$AX$22,2,FALSE),"")</f>
        <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row>
    <row r="190" spans="1:160" s="66" customFormat="1" x14ac:dyDescent="0.25">
      <c r="A190" s="18" t="s">
        <v>343</v>
      </c>
      <c r="B190" s="19" t="s">
        <v>350</v>
      </c>
      <c r="C190" s="18" t="s">
        <v>49</v>
      </c>
      <c r="D190" s="18" t="s">
        <v>56</v>
      </c>
      <c r="E190" s="18" t="s">
        <v>57</v>
      </c>
      <c r="F190" s="53">
        <v>1.9</v>
      </c>
      <c r="G190" s="53"/>
      <c r="H190" s="18" t="s">
        <v>58</v>
      </c>
      <c r="I190" s="11" t="str">
        <f>LEFT(Tabel1[[#This Row],[Ruumi tüüp (TALO Tüüpruumide nimestik)]],2)</f>
        <v>52</v>
      </c>
      <c r="J190" s="22" t="s">
        <v>53</v>
      </c>
      <c r="K190" s="18" t="s">
        <v>54</v>
      </c>
      <c r="L190" s="11" t="str">
        <f>IFERROR(VLOOKUP(Tabel1[[#This Row],[Üürnik]],'Lepingu lisa'!$AW$3:$AX$22,2,FALSE),"")</f>
        <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row>
    <row r="191" spans="1:160" s="66" customFormat="1" x14ac:dyDescent="0.25">
      <c r="A191" s="18" t="s">
        <v>343</v>
      </c>
      <c r="B191" s="19" t="s">
        <v>351</v>
      </c>
      <c r="C191" s="18" t="s">
        <v>49</v>
      </c>
      <c r="D191" s="18" t="s">
        <v>50</v>
      </c>
      <c r="E191" s="18" t="s">
        <v>51</v>
      </c>
      <c r="F191" s="53">
        <v>22.2</v>
      </c>
      <c r="G191" s="53"/>
      <c r="H191" s="18" t="s">
        <v>66</v>
      </c>
      <c r="I191" s="11" t="str">
        <f>LEFT(Tabel1[[#This Row],[Ruumi tüüp (TALO Tüüpruumide nimestik)]],2)</f>
        <v>91</v>
      </c>
      <c r="J191" s="22" t="s">
        <v>53</v>
      </c>
      <c r="K191" s="18" t="s">
        <v>54</v>
      </c>
      <c r="L191" s="11" t="str">
        <f>IFERROR(VLOOKUP(Tabel1[[#This Row],[Üürnik]],'Lepingu lisa'!$AW$3:$AX$22,2,FALSE),"")</f>
        <v/>
      </c>
      <c r="M191" s="11" t="str">
        <f>IFERROR(VLOOKUP(Tabel1[[#This Row],[Jaotus]],Tabelid!L:M,2,FALSE),"")</f>
        <v>NONE</v>
      </c>
      <c r="N191" s="11"/>
      <c r="O191" s="34"/>
      <c r="P191" s="34"/>
      <c r="Q191" s="34"/>
      <c r="R191" s="34"/>
      <c r="S191" s="34"/>
      <c r="T191" s="34"/>
      <c r="U191" s="34"/>
      <c r="V191" s="34"/>
      <c r="W191" s="34"/>
      <c r="X191" s="34"/>
      <c r="Y191" s="34"/>
      <c r="Z191" s="34"/>
      <c r="AA191" s="34"/>
      <c r="AB191" s="34"/>
      <c r="AC191" s="34"/>
      <c r="AD191" s="34"/>
      <c r="AE191" s="34"/>
      <c r="AF191" s="34"/>
      <c r="AG191" s="34"/>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row>
    <row r="192" spans="1:160" x14ac:dyDescent="0.25">
      <c r="A192" s="18" t="s">
        <v>343</v>
      </c>
      <c r="B192" s="19" t="s">
        <v>352</v>
      </c>
      <c r="C192" s="18" t="s">
        <v>49</v>
      </c>
      <c r="D192" s="18" t="s">
        <v>146</v>
      </c>
      <c r="E192" s="18" t="s">
        <v>147</v>
      </c>
      <c r="F192" s="53">
        <v>14.7</v>
      </c>
      <c r="G192" s="53"/>
      <c r="H192" s="18" t="s">
        <v>188</v>
      </c>
      <c r="I192" s="11" t="str">
        <f>LEFT(Tabel1[[#This Row],[Ruumi tüüp (TALO Tüüpruumide nimestik)]],2)</f>
        <v>21</v>
      </c>
      <c r="J192" s="22" t="s">
        <v>53</v>
      </c>
      <c r="K192" s="18" t="s">
        <v>54</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t="s">
        <v>343</v>
      </c>
      <c r="B193" s="19" t="s">
        <v>353</v>
      </c>
      <c r="C193" s="18" t="s">
        <v>49</v>
      </c>
      <c r="D193" s="18" t="s">
        <v>146</v>
      </c>
      <c r="E193" s="18" t="s">
        <v>147</v>
      </c>
      <c r="F193" s="53">
        <v>13.3</v>
      </c>
      <c r="G193" s="53"/>
      <c r="H193" s="18" t="s">
        <v>188</v>
      </c>
      <c r="I193" s="11" t="str">
        <f>LEFT(Tabel1[[#This Row],[Ruumi tüüp (TALO Tüüpruumide nimestik)]],2)</f>
        <v>21</v>
      </c>
      <c r="J193" s="22" t="s">
        <v>53</v>
      </c>
      <c r="K193" s="18" t="s">
        <v>54</v>
      </c>
      <c r="L193" s="11" t="str">
        <f>IFERROR(VLOOKUP(Tabel1[[#This Row],[Üürnik]],'Lepingu lisa'!$AW$3:$AX$22,2,FALSE),"")</f>
        <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t="s">
        <v>343</v>
      </c>
      <c r="B194" s="19" t="s">
        <v>354</v>
      </c>
      <c r="C194" s="18" t="s">
        <v>49</v>
      </c>
      <c r="D194" s="18" t="s">
        <v>146</v>
      </c>
      <c r="E194" s="18" t="s">
        <v>147</v>
      </c>
      <c r="F194" s="53">
        <v>27.1</v>
      </c>
      <c r="G194" s="53"/>
      <c r="H194" s="18" t="s">
        <v>205</v>
      </c>
      <c r="I194" s="11" t="str">
        <f>LEFT(Tabel1[[#This Row],[Ruumi tüüp (TALO Tüüpruumide nimestik)]],2)</f>
        <v>21</v>
      </c>
      <c r="J194" s="22" t="s">
        <v>53</v>
      </c>
      <c r="K194" s="18" t="s">
        <v>54</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t="s">
        <v>343</v>
      </c>
      <c r="B195" s="19" t="s">
        <v>355</v>
      </c>
      <c r="C195" s="18" t="s">
        <v>49</v>
      </c>
      <c r="D195" s="18" t="s">
        <v>146</v>
      </c>
      <c r="E195" s="18" t="s">
        <v>147</v>
      </c>
      <c r="F195" s="53">
        <v>20.100000000000001</v>
      </c>
      <c r="G195" s="53"/>
      <c r="H195" s="18" t="s">
        <v>205</v>
      </c>
      <c r="I195" s="11" t="str">
        <f>LEFT(Tabel1[[#This Row],[Ruumi tüüp (TALO Tüüpruumide nimestik)]],2)</f>
        <v>21</v>
      </c>
      <c r="J195" s="22" t="s">
        <v>53</v>
      </c>
      <c r="K195" s="18" t="s">
        <v>54</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t="s">
        <v>343</v>
      </c>
      <c r="B196" s="19" t="s">
        <v>356</v>
      </c>
      <c r="C196" s="18" t="s">
        <v>49</v>
      </c>
      <c r="D196" s="18" t="s">
        <v>146</v>
      </c>
      <c r="E196" s="18" t="s">
        <v>147</v>
      </c>
      <c r="F196" s="53">
        <v>26.8</v>
      </c>
      <c r="G196" s="53"/>
      <c r="H196" s="18" t="s">
        <v>289</v>
      </c>
      <c r="I196" s="11" t="str">
        <f>LEFT(Tabel1[[#This Row],[Ruumi tüüp (TALO Tüüpruumide nimestik)]],2)</f>
        <v>21</v>
      </c>
      <c r="J196" s="22" t="s">
        <v>53</v>
      </c>
      <c r="K196" s="18" t="s">
        <v>54</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t="s">
        <v>343</v>
      </c>
      <c r="B197" s="19" t="s">
        <v>357</v>
      </c>
      <c r="C197" s="18" t="s">
        <v>49</v>
      </c>
      <c r="D197" s="18" t="s">
        <v>146</v>
      </c>
      <c r="E197" s="18" t="s">
        <v>147</v>
      </c>
      <c r="F197" s="53">
        <v>26.6</v>
      </c>
      <c r="G197" s="53"/>
      <c r="H197" s="18" t="s">
        <v>205</v>
      </c>
      <c r="I197" s="11" t="str">
        <f>LEFT(Tabel1[[#This Row],[Ruumi tüüp (TALO Tüüpruumide nimestik)]],2)</f>
        <v>21</v>
      </c>
      <c r="J197" s="22" t="s">
        <v>53</v>
      </c>
      <c r="K197" s="18" t="s">
        <v>54</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t="s">
        <v>343</v>
      </c>
      <c r="B198" s="19" t="s">
        <v>358</v>
      </c>
      <c r="C198" s="18" t="s">
        <v>49</v>
      </c>
      <c r="D198" s="18" t="s">
        <v>73</v>
      </c>
      <c r="E198" s="18" t="s">
        <v>184</v>
      </c>
      <c r="F198" s="53">
        <v>14.9</v>
      </c>
      <c r="G198" s="53"/>
      <c r="H198" s="18" t="s">
        <v>214</v>
      </c>
      <c r="I198" s="11" t="str">
        <f>LEFT(Tabel1[[#This Row],[Ruumi tüüp (TALO Tüüpruumide nimestik)]],2)</f>
        <v>75</v>
      </c>
      <c r="J198" s="22" t="s">
        <v>53</v>
      </c>
      <c r="K198" s="18" t="s">
        <v>54</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t="s">
        <v>343</v>
      </c>
      <c r="B199" s="19" t="s">
        <v>359</v>
      </c>
      <c r="C199" s="18" t="s">
        <v>49</v>
      </c>
      <c r="D199" s="18" t="s">
        <v>146</v>
      </c>
      <c r="E199" s="18" t="s">
        <v>147</v>
      </c>
      <c r="F199" s="53">
        <v>10.5</v>
      </c>
      <c r="G199" s="53"/>
      <c r="H199" s="18" t="s">
        <v>289</v>
      </c>
      <c r="I199" s="11" t="str">
        <f>LEFT(Tabel1[[#This Row],[Ruumi tüüp (TALO Tüüpruumide nimestik)]],2)</f>
        <v>21</v>
      </c>
      <c r="J199" s="22" t="s">
        <v>53</v>
      </c>
      <c r="K199" s="18" t="s">
        <v>54</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t="s">
        <v>5</v>
      </c>
      <c r="B200" s="19" t="s">
        <v>360</v>
      </c>
      <c r="C200" s="18" t="s">
        <v>44</v>
      </c>
      <c r="D200" s="18" t="s">
        <v>45</v>
      </c>
      <c r="E200" s="18" t="s">
        <v>46</v>
      </c>
      <c r="F200" s="53">
        <v>5.5</v>
      </c>
      <c r="G200" s="53"/>
      <c r="H200" s="18" t="s">
        <v>197</v>
      </c>
      <c r="I200" s="11" t="str">
        <f>LEFT(Tabel1[[#This Row],[Ruumi tüüp (TALO Tüüpruumide nimestik)]],2)</f>
        <v>92</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t="s">
        <v>5</v>
      </c>
      <c r="B201" s="19" t="s">
        <v>361</v>
      </c>
      <c r="C201" s="18" t="s">
        <v>95</v>
      </c>
      <c r="D201" s="18" t="s">
        <v>362</v>
      </c>
      <c r="E201" s="18" t="s">
        <v>245</v>
      </c>
      <c r="F201" s="53">
        <v>120.6</v>
      </c>
      <c r="G201" s="53"/>
      <c r="H201" s="18" t="s">
        <v>363</v>
      </c>
      <c r="I201" s="11" t="str">
        <f>LEFT(Tabel1[[#This Row],[Ruumi tüüp (TALO Tüüpruumide nimestik)]],2)</f>
        <v>99</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t="s">
        <v>5</v>
      </c>
      <c r="B202" s="19" t="s">
        <v>364</v>
      </c>
      <c r="C202" s="18" t="s">
        <v>95</v>
      </c>
      <c r="D202" s="18" t="s">
        <v>365</v>
      </c>
      <c r="E202" s="18" t="s">
        <v>366</v>
      </c>
      <c r="F202" s="53">
        <v>6.1</v>
      </c>
      <c r="G202" s="53"/>
      <c r="H202" s="18" t="s">
        <v>367</v>
      </c>
      <c r="I202" s="11" t="str">
        <f>LEFT(Tabel1[[#This Row],[Ruumi tüüp (TALO Tüüpruumide nimestik)]],2)</f>
        <v>96</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t="s">
        <v>5</v>
      </c>
      <c r="B203" s="19" t="s">
        <v>368</v>
      </c>
      <c r="C203" s="18" t="s">
        <v>95</v>
      </c>
      <c r="D203" s="18" t="s">
        <v>365</v>
      </c>
      <c r="E203" s="18" t="s">
        <v>366</v>
      </c>
      <c r="F203" s="53">
        <v>25.6</v>
      </c>
      <c r="G203" s="53"/>
      <c r="H203" s="18" t="s">
        <v>369</v>
      </c>
      <c r="I203" s="11" t="str">
        <f>LEFT(Tabel1[[#This Row],[Ruumi tüüp (TALO Tüüpruumide nimestik)]],2)</f>
        <v>96</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t="s">
        <v>5</v>
      </c>
      <c r="B204" s="19" t="s">
        <v>370</v>
      </c>
      <c r="C204" s="18" t="s">
        <v>95</v>
      </c>
      <c r="D204" s="18" t="s">
        <v>362</v>
      </c>
      <c r="E204" s="18" t="s">
        <v>245</v>
      </c>
      <c r="F204" s="53">
        <v>155.4</v>
      </c>
      <c r="G204" s="53"/>
      <c r="H204" s="18" t="s">
        <v>363</v>
      </c>
      <c r="I204" s="11" t="str">
        <f>LEFT(Tabel1[[#This Row],[Ruumi tüüp (TALO Tüüpruumide nimestik)]],2)</f>
        <v>99</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t="s">
        <v>5</v>
      </c>
      <c r="B205" s="19" t="s">
        <v>371</v>
      </c>
      <c r="C205" s="18" t="s">
        <v>44</v>
      </c>
      <c r="D205" s="18" t="s">
        <v>45</v>
      </c>
      <c r="E205" s="18" t="s">
        <v>46</v>
      </c>
      <c r="F205" s="53">
        <v>2.7</v>
      </c>
      <c r="G205" s="53"/>
      <c r="H205" s="18" t="s">
        <v>197</v>
      </c>
      <c r="I205" s="11" t="str">
        <f>LEFT(Tabel1[[#This Row],[Ruumi tüüp (TALO Tüüpruumide nimestik)]],2)</f>
        <v>92</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t="s">
        <v>5</v>
      </c>
      <c r="B206" s="19" t="s">
        <v>372</v>
      </c>
      <c r="C206" s="18" t="s">
        <v>95</v>
      </c>
      <c r="D206" s="18" t="s">
        <v>362</v>
      </c>
      <c r="E206" s="18" t="s">
        <v>245</v>
      </c>
      <c r="F206" s="53">
        <v>111.4</v>
      </c>
      <c r="G206" s="53"/>
      <c r="H206" s="18" t="s">
        <v>363</v>
      </c>
      <c r="I206" s="11" t="str">
        <f>LEFT(Tabel1[[#This Row],[Ruumi tüüp (TALO Tüüpruumide nimestik)]],2)</f>
        <v>99</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t="s">
        <v>5</v>
      </c>
      <c r="B207" s="19" t="s">
        <v>373</v>
      </c>
      <c r="C207" s="18" t="s">
        <v>95</v>
      </c>
      <c r="D207" s="18" t="s">
        <v>365</v>
      </c>
      <c r="E207" s="18" t="s">
        <v>366</v>
      </c>
      <c r="F207" s="53">
        <v>50.5</v>
      </c>
      <c r="G207" s="53"/>
      <c r="H207" s="18" t="s">
        <v>374</v>
      </c>
      <c r="I207" s="11" t="str">
        <f>LEFT(Tabel1[[#This Row],[Ruumi tüüp (TALO Tüüpruumide nimestik)]],2)</f>
        <v>96</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t="s">
        <v>5</v>
      </c>
      <c r="B208" s="19" t="s">
        <v>375</v>
      </c>
      <c r="C208" s="18" t="s">
        <v>95</v>
      </c>
      <c r="D208" s="18" t="s">
        <v>365</v>
      </c>
      <c r="E208" s="18" t="s">
        <v>366</v>
      </c>
      <c r="F208" s="53">
        <v>50.4</v>
      </c>
      <c r="G208" s="53"/>
      <c r="H208" s="18" t="s">
        <v>376</v>
      </c>
      <c r="I208" s="11" t="str">
        <f>LEFT(Tabel1[[#This Row],[Ruumi tüüp (TALO Tüüpruumide nimestik)]],2)</f>
        <v>96</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t="s">
        <v>5</v>
      </c>
      <c r="B209" s="19" t="s">
        <v>377</v>
      </c>
      <c r="C209" s="18" t="s">
        <v>95</v>
      </c>
      <c r="D209" s="18" t="s">
        <v>365</v>
      </c>
      <c r="E209" s="18" t="s">
        <v>366</v>
      </c>
      <c r="F209" s="53">
        <v>15.7</v>
      </c>
      <c r="G209" s="53"/>
      <c r="H209" s="18" t="s">
        <v>378</v>
      </c>
      <c r="I209" s="11" t="str">
        <f>LEFT(Tabel1[[#This Row],[Ruumi tüüp (TALO Tüüpruumide nimestik)]],2)</f>
        <v>96</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f>SUM(F4:F56)</f>
        <v>795.30000000000018</v>
      </c>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33</v>
      </c>
      <c r="B1" s="44" t="s">
        <v>379</v>
      </c>
      <c r="C1" s="44" t="s">
        <v>380</v>
      </c>
      <c r="D1" s="44" t="s">
        <v>381</v>
      </c>
    </row>
    <row r="2" spans="1:4" x14ac:dyDescent="0.25">
      <c r="A2" s="45" t="s">
        <v>382</v>
      </c>
      <c r="B2" s="45" t="s">
        <v>383</v>
      </c>
      <c r="C2" s="45" t="s">
        <v>384</v>
      </c>
      <c r="D2" s="45" t="str">
        <f>C2&amp;A2&amp;B2</f>
        <v>KORRUSE AVATUD NETOPINDRõdu98 Välisruumid</v>
      </c>
    </row>
    <row r="3" spans="1:4" x14ac:dyDescent="0.25">
      <c r="A3" s="45" t="s">
        <v>385</v>
      </c>
      <c r="B3" s="45" t="s">
        <v>383</v>
      </c>
      <c r="C3" s="45" t="s">
        <v>384</v>
      </c>
      <c r="D3" s="45" t="str">
        <f t="shared" ref="D3:D66" si="0">C3&amp;A3&amp;B3</f>
        <v>KORRUSE AVATUD NETOPINDTerrass98 Välisruumid</v>
      </c>
    </row>
    <row r="4" spans="1:4" x14ac:dyDescent="0.25">
      <c r="A4" s="45" t="s">
        <v>386</v>
      </c>
      <c r="B4" s="45" t="s">
        <v>383</v>
      </c>
      <c r="C4" s="45" t="s">
        <v>384</v>
      </c>
      <c r="D4" s="45" t="str">
        <f t="shared" si="0"/>
        <v>KORRUSE AVATUD NETOPINDVarjualune98 Välisruumid</v>
      </c>
    </row>
    <row r="5" spans="1:4" x14ac:dyDescent="0.25">
      <c r="A5" s="45" t="s">
        <v>387</v>
      </c>
      <c r="B5" s="45" t="s">
        <v>388</v>
      </c>
      <c r="C5" s="45" t="s">
        <v>95</v>
      </c>
      <c r="D5" s="45" t="str">
        <f t="shared" si="0"/>
        <v>TEHNOPINDAlajaam/Trafo/Jaotla97 Elektrotehnilised ruumid</v>
      </c>
    </row>
    <row r="6" spans="1:4" x14ac:dyDescent="0.25">
      <c r="A6" s="45" t="s">
        <v>389</v>
      </c>
      <c r="B6" s="45" t="s">
        <v>97</v>
      </c>
      <c r="C6" s="45" t="s">
        <v>95</v>
      </c>
      <c r="D6" s="45" t="str">
        <f t="shared" si="0"/>
        <v>TEHNOPINDBasseini tehniline ruum94 Kütte- ja veehooldusruumid</v>
      </c>
    </row>
    <row r="7" spans="1:4" x14ac:dyDescent="0.25">
      <c r="A7" s="45" t="s">
        <v>390</v>
      </c>
      <c r="B7" s="45" t="s">
        <v>97</v>
      </c>
      <c r="C7" s="45" t="s">
        <v>95</v>
      </c>
      <c r="D7" s="45" t="str">
        <f t="shared" si="0"/>
        <v>TEHNOPINDBoileriruum94 Kütte- ja veehooldusruumid</v>
      </c>
    </row>
    <row r="8" spans="1:4" x14ac:dyDescent="0.25">
      <c r="A8" s="45" t="s">
        <v>391</v>
      </c>
      <c r="B8" s="45" t="s">
        <v>388</v>
      </c>
      <c r="C8" s="45" t="s">
        <v>95</v>
      </c>
      <c r="D8" s="45" t="str">
        <f t="shared" si="0"/>
        <v>TEHNOPINDElektrikilp97 Elektrotehnilised ruumid</v>
      </c>
    </row>
    <row r="9" spans="1:4" x14ac:dyDescent="0.25">
      <c r="A9" s="45" t="s">
        <v>392</v>
      </c>
      <c r="B9" s="45" t="s">
        <v>97</v>
      </c>
      <c r="C9" s="45" t="s">
        <v>95</v>
      </c>
      <c r="D9" s="45" t="str">
        <f t="shared" si="0"/>
        <v>TEHNOPINDGaasiruum94 Kütte- ja veehooldusruumid</v>
      </c>
    </row>
    <row r="10" spans="1:4" x14ac:dyDescent="0.25">
      <c r="A10" s="45" t="s">
        <v>393</v>
      </c>
      <c r="B10" s="45" t="s">
        <v>388</v>
      </c>
      <c r="C10" s="45" t="s">
        <v>95</v>
      </c>
      <c r="D10" s="45" t="str">
        <f t="shared" si="0"/>
        <v>TEHNOPINDGeneraatoriruum97 Elektrotehnilised ruumid</v>
      </c>
    </row>
    <row r="11" spans="1:4" x14ac:dyDescent="0.25">
      <c r="A11" s="45" t="s">
        <v>362</v>
      </c>
      <c r="B11" s="45" t="s">
        <v>245</v>
      </c>
      <c r="C11" s="45" t="s">
        <v>95</v>
      </c>
      <c r="D11" s="45" t="str">
        <f t="shared" si="0"/>
        <v>TEHNOPINDHoolderuum99 Liigitamata liiklus- ja tehnoruumid</v>
      </c>
    </row>
    <row r="12" spans="1:4" x14ac:dyDescent="0.25">
      <c r="A12" s="45" t="s">
        <v>394</v>
      </c>
      <c r="B12" s="45" t="s">
        <v>97</v>
      </c>
      <c r="C12" s="45" t="s">
        <v>95</v>
      </c>
      <c r="D12" s="45" t="str">
        <f t="shared" si="0"/>
        <v>TEHNOPINDJahutusruum94 Kütte- ja veehooldusruumid</v>
      </c>
    </row>
    <row r="13" spans="1:4" x14ac:dyDescent="0.25">
      <c r="A13" s="45" t="s">
        <v>395</v>
      </c>
      <c r="B13" s="45" t="s">
        <v>97</v>
      </c>
      <c r="C13" s="45" t="s">
        <v>95</v>
      </c>
      <c r="D13" s="45" t="str">
        <f t="shared" si="0"/>
        <v>TEHNOPINDKatlaruum94 Kütte- ja veehooldusruumid</v>
      </c>
    </row>
    <row r="14" spans="1:4" x14ac:dyDescent="0.25">
      <c r="A14" s="45" t="s">
        <v>396</v>
      </c>
      <c r="B14" s="45" t="s">
        <v>245</v>
      </c>
      <c r="C14" s="45" t="s">
        <v>95</v>
      </c>
      <c r="D14" s="45" t="str">
        <f t="shared" si="0"/>
        <v>TEHNOPINDKütusehoidla99 Liigitamata liiklus- ja tehnoruumid</v>
      </c>
    </row>
    <row r="15" spans="1:4" x14ac:dyDescent="0.25">
      <c r="A15" s="45" t="s">
        <v>397</v>
      </c>
      <c r="B15" s="45" t="s">
        <v>388</v>
      </c>
      <c r="C15" s="45" t="s">
        <v>95</v>
      </c>
      <c r="D15" s="45" t="str">
        <f t="shared" si="0"/>
        <v>TEHNOPINDLifti masinaruum97 Elektrotehnilised ruumid</v>
      </c>
    </row>
    <row r="16" spans="1:4" x14ac:dyDescent="0.25">
      <c r="A16" s="45" t="s">
        <v>397</v>
      </c>
      <c r="B16" s="45" t="s">
        <v>245</v>
      </c>
      <c r="C16" s="45" t="s">
        <v>95</v>
      </c>
      <c r="D16" s="45" t="str">
        <f t="shared" si="0"/>
        <v>TEHNOPINDLifti masinaruum99 Liigitamata liiklus- ja tehnoruumid</v>
      </c>
    </row>
    <row r="17" spans="1:4" x14ac:dyDescent="0.25">
      <c r="A17" s="45" t="s">
        <v>398</v>
      </c>
      <c r="B17" s="45" t="s">
        <v>388</v>
      </c>
      <c r="C17" s="45" t="s">
        <v>95</v>
      </c>
      <c r="D17" s="45" t="str">
        <f t="shared" si="0"/>
        <v>TEHNOPINDPumpla97 Elektrotehnilised ruumid</v>
      </c>
    </row>
    <row r="18" spans="1:4" x14ac:dyDescent="0.25">
      <c r="A18" s="45" t="s">
        <v>398</v>
      </c>
      <c r="B18" s="45" t="s">
        <v>245</v>
      </c>
      <c r="C18" s="45" t="s">
        <v>95</v>
      </c>
      <c r="D18" s="45" t="str">
        <f t="shared" si="0"/>
        <v>TEHNOPINDPumpla99 Liigitamata liiklus- ja tehnoruumid</v>
      </c>
    </row>
    <row r="19" spans="1:4" x14ac:dyDescent="0.25">
      <c r="A19" s="45" t="s">
        <v>399</v>
      </c>
      <c r="B19" s="45" t="s">
        <v>97</v>
      </c>
      <c r="C19" s="45" t="s">
        <v>95</v>
      </c>
      <c r="D19" s="45" t="str">
        <f t="shared" si="0"/>
        <v>TEHNOPINDSamarõhukamber94 Kütte- ja veehooldusruumid</v>
      </c>
    </row>
    <row r="20" spans="1:4" x14ac:dyDescent="0.25">
      <c r="A20" s="45" t="s">
        <v>399</v>
      </c>
      <c r="B20" s="45" t="s">
        <v>245</v>
      </c>
      <c r="C20" s="45" t="s">
        <v>95</v>
      </c>
      <c r="D20" s="45" t="str">
        <f t="shared" si="0"/>
        <v>TEHNOPINDSamarõhukamber99 Liigitamata liiklus- ja tehnoruumid</v>
      </c>
    </row>
    <row r="21" spans="1:4" x14ac:dyDescent="0.25">
      <c r="A21" s="45" t="s">
        <v>244</v>
      </c>
      <c r="B21" s="45" t="s">
        <v>388</v>
      </c>
      <c r="C21" s="45" t="s">
        <v>95</v>
      </c>
      <c r="D21" s="45" t="str">
        <f t="shared" si="0"/>
        <v>TEHNOPINDSideruum/Nõrkvool97 Elektrotehnilised ruumid</v>
      </c>
    </row>
    <row r="22" spans="1:4" x14ac:dyDescent="0.25">
      <c r="A22" s="45" t="s">
        <v>244</v>
      </c>
      <c r="B22" s="45" t="s">
        <v>245</v>
      </c>
      <c r="C22" s="45" t="s">
        <v>95</v>
      </c>
      <c r="D22" s="45" t="str">
        <f t="shared" si="0"/>
        <v>TEHNOPINDSideruum/Nõrkvool99 Liigitamata liiklus- ja tehnoruumid</v>
      </c>
    </row>
    <row r="23" spans="1:4" x14ac:dyDescent="0.25">
      <c r="A23" s="45" t="s">
        <v>142</v>
      </c>
      <c r="B23" s="45" t="s">
        <v>97</v>
      </c>
      <c r="C23" s="45" t="s">
        <v>95</v>
      </c>
      <c r="D23" s="45" t="str">
        <f t="shared" si="0"/>
        <v>TEHNOPINDSoojasõlm94 Kütte- ja veehooldusruumid</v>
      </c>
    </row>
    <row r="24" spans="1:4" x14ac:dyDescent="0.25">
      <c r="A24" s="45" t="s">
        <v>400</v>
      </c>
      <c r="B24" s="45" t="s">
        <v>97</v>
      </c>
      <c r="C24" s="45" t="s">
        <v>95</v>
      </c>
      <c r="D24" s="45" t="str">
        <f t="shared" si="0"/>
        <v>TEHNOPINDSprinkler/Tuletõrje pump94 Kütte- ja veehooldusruumid</v>
      </c>
    </row>
    <row r="25" spans="1:4" x14ac:dyDescent="0.25">
      <c r="A25" s="45" t="s">
        <v>400</v>
      </c>
      <c r="B25" s="45" t="s">
        <v>245</v>
      </c>
      <c r="C25" s="45" t="s">
        <v>95</v>
      </c>
      <c r="D25" s="45" t="str">
        <f t="shared" si="0"/>
        <v>TEHNOPINDSprinkler/Tuletõrje pump99 Liigitamata liiklus- ja tehnoruumid</v>
      </c>
    </row>
    <row r="26" spans="1:4" x14ac:dyDescent="0.25">
      <c r="A26" s="45" t="s">
        <v>401</v>
      </c>
      <c r="B26" s="45" t="s">
        <v>388</v>
      </c>
      <c r="C26" s="45" t="s">
        <v>95</v>
      </c>
      <c r="D26" s="45" t="str">
        <f t="shared" si="0"/>
        <v>TEHNOPINDUPS-ruum97 Elektrotehnilised ruumid</v>
      </c>
    </row>
    <row r="27" spans="1:4" x14ac:dyDescent="0.25">
      <c r="A27" s="45" t="s">
        <v>401</v>
      </c>
      <c r="B27" s="45" t="s">
        <v>245</v>
      </c>
      <c r="C27" s="45" t="s">
        <v>95</v>
      </c>
      <c r="D27" s="45" t="str">
        <f t="shared" si="0"/>
        <v>TEHNOPINDUPS-ruum99 Liigitamata liiklus- ja tehnoruumid</v>
      </c>
    </row>
    <row r="28" spans="1:4" x14ac:dyDescent="0.25">
      <c r="A28" s="45" t="s">
        <v>96</v>
      </c>
      <c r="B28" s="45" t="s">
        <v>97</v>
      </c>
      <c r="C28" s="45" t="s">
        <v>95</v>
      </c>
      <c r="D28" s="45" t="str">
        <f t="shared" si="0"/>
        <v>TEHNOPINDVeemõõdusõlm94 Kütte- ja veehooldusruumid</v>
      </c>
    </row>
    <row r="29" spans="1:4" x14ac:dyDescent="0.25">
      <c r="A29" s="45" t="s">
        <v>365</v>
      </c>
      <c r="B29" s="45" t="s">
        <v>366</v>
      </c>
      <c r="C29" s="45" t="s">
        <v>95</v>
      </c>
      <c r="D29" s="45" t="str">
        <f t="shared" si="0"/>
        <v>TEHNOPINDVent ruum96 Ventilatsiooniruumid</v>
      </c>
    </row>
    <row r="30" spans="1:4" x14ac:dyDescent="0.25">
      <c r="A30" s="45" t="s">
        <v>402</v>
      </c>
      <c r="B30" s="45" t="s">
        <v>366</v>
      </c>
      <c r="C30" s="45" t="s">
        <v>95</v>
      </c>
      <c r="D30" s="45" t="str">
        <f t="shared" si="0"/>
        <v>TEHNOPINDÕhuvõtukamber96 Ventilatsiooniruumid</v>
      </c>
    </row>
    <row r="31" spans="1:4" x14ac:dyDescent="0.25">
      <c r="A31" s="45" t="s">
        <v>216</v>
      </c>
      <c r="B31" s="45" t="s">
        <v>46</v>
      </c>
      <c r="C31" s="45" t="s">
        <v>44</v>
      </c>
      <c r="D31" s="45" t="str">
        <f t="shared" si="0"/>
        <v>VERTIKAALSETE ÜHENDUSTEEDE PINDLift92 Vertikaalliiklusruumid</v>
      </c>
    </row>
    <row r="32" spans="1:4" x14ac:dyDescent="0.25">
      <c r="A32" s="45" t="s">
        <v>403</v>
      </c>
      <c r="B32" s="45" t="s">
        <v>46</v>
      </c>
      <c r="C32" s="45" t="s">
        <v>44</v>
      </c>
      <c r="D32" s="45" t="str">
        <f t="shared" si="0"/>
        <v>VERTIKAALSETE ÜHENDUSTEEDE PINDŠaht92 Vertikaalliiklusruumid</v>
      </c>
    </row>
    <row r="33" spans="1:4" x14ac:dyDescent="0.25">
      <c r="A33" s="45" t="s">
        <v>45</v>
      </c>
      <c r="B33" s="45" t="s">
        <v>46</v>
      </c>
      <c r="C33" s="45" t="s">
        <v>44</v>
      </c>
      <c r="D33" s="45" t="str">
        <f t="shared" si="0"/>
        <v>VERTIKAALSETE ÜHENDUSTEEDE PINDTrepp/Trepikoda92 Vertikaalliiklusruumid</v>
      </c>
    </row>
    <row r="34" spans="1:4" x14ac:dyDescent="0.25">
      <c r="A34" s="45" t="s">
        <v>404</v>
      </c>
      <c r="B34" s="45" t="s">
        <v>51</v>
      </c>
      <c r="C34" s="45" t="s">
        <v>49</v>
      </c>
      <c r="D34" s="45" t="str">
        <f t="shared" si="0"/>
        <v>ÜÜRITAV PINDAatrium/Fuajee91 Horisontaalliiklusruumid</v>
      </c>
    </row>
    <row r="35" spans="1:4" x14ac:dyDescent="0.25">
      <c r="A35" s="45" t="s">
        <v>405</v>
      </c>
      <c r="B35" s="45" t="s">
        <v>406</v>
      </c>
      <c r="C35" s="45" t="s">
        <v>49</v>
      </c>
      <c r="D35" s="45" t="str">
        <f t="shared" si="0"/>
        <v>ÜÜRITAV PINDAbiruum23 Äriruumide abiruumid</v>
      </c>
    </row>
    <row r="36" spans="1:4" x14ac:dyDescent="0.25">
      <c r="A36" s="45" t="s">
        <v>68</v>
      </c>
      <c r="B36" s="45" t="s">
        <v>69</v>
      </c>
      <c r="C36" s="45" t="s">
        <v>49</v>
      </c>
      <c r="D36" s="45" t="str">
        <f t="shared" si="0"/>
        <v>ÜÜRITAV PINDArhiiv53 Arhiivid</v>
      </c>
    </row>
    <row r="37" spans="1:4" x14ac:dyDescent="0.25">
      <c r="A37" s="45" t="s">
        <v>407</v>
      </c>
      <c r="B37" s="45" t="s">
        <v>408</v>
      </c>
      <c r="C37" s="45" t="s">
        <v>49</v>
      </c>
      <c r="D37" s="45" t="str">
        <f t="shared" si="0"/>
        <v>ÜÜRITAV PINDAuditoorium34 Auditooriumid</v>
      </c>
    </row>
    <row r="38" spans="1:4" x14ac:dyDescent="0.25">
      <c r="A38" s="45" t="s">
        <v>409</v>
      </c>
      <c r="B38" s="45" t="s">
        <v>410</v>
      </c>
      <c r="C38" s="45" t="s">
        <v>49</v>
      </c>
      <c r="D38" s="45" t="str">
        <f t="shared" si="0"/>
        <v>ÜÜRITAV PINDAutopesula85 Pesumaja</v>
      </c>
    </row>
    <row r="39" spans="1:4" x14ac:dyDescent="0.25">
      <c r="A39" s="45" t="s">
        <v>411</v>
      </c>
      <c r="B39" s="45" t="s">
        <v>113</v>
      </c>
      <c r="C39" s="45" t="s">
        <v>49</v>
      </c>
      <c r="D39" s="45" t="str">
        <f t="shared" si="0"/>
        <v>ÜÜRITAV PINDDesokamber49 Ruumigrupi liigitamata eriruumid</v>
      </c>
    </row>
    <row r="40" spans="1:4" x14ac:dyDescent="0.25">
      <c r="A40" s="45" t="s">
        <v>132</v>
      </c>
      <c r="B40" s="45" t="s">
        <v>69</v>
      </c>
      <c r="C40" s="45" t="s">
        <v>49</v>
      </c>
      <c r="D40" s="45" t="str">
        <f t="shared" si="0"/>
        <v>ÜÜRITAV PINDDokumendihoidla53 Arhiivid</v>
      </c>
    </row>
    <row r="41" spans="1:4" x14ac:dyDescent="0.25">
      <c r="A41" s="45" t="s">
        <v>132</v>
      </c>
      <c r="B41" s="45" t="s">
        <v>104</v>
      </c>
      <c r="C41" s="45" t="s">
        <v>49</v>
      </c>
      <c r="D41" s="45" t="str">
        <f t="shared" si="0"/>
        <v>ÜÜRITAV PINDDokumendihoidla59 Liigitamata hoiuruumid</v>
      </c>
    </row>
    <row r="42" spans="1:4" x14ac:dyDescent="0.25">
      <c r="A42" s="45" t="s">
        <v>200</v>
      </c>
      <c r="B42" s="45" t="s">
        <v>51</v>
      </c>
      <c r="C42" s="45" t="s">
        <v>49</v>
      </c>
      <c r="D42" s="45" t="str">
        <f t="shared" si="0"/>
        <v>ÜÜRITAV PINDEesruum91 Horisontaalliiklusruumid</v>
      </c>
    </row>
    <row r="43" spans="1:4" x14ac:dyDescent="0.25">
      <c r="A43" s="45" t="s">
        <v>412</v>
      </c>
      <c r="B43" s="45" t="s">
        <v>413</v>
      </c>
      <c r="C43" s="45" t="s">
        <v>49</v>
      </c>
      <c r="D43" s="45" t="str">
        <f t="shared" si="0"/>
        <v>ÜÜRITAV PINDEluruum11 Korterid tubade arvu järgi</v>
      </c>
    </row>
    <row r="44" spans="1:4" x14ac:dyDescent="0.25">
      <c r="A44" s="45" t="s">
        <v>412</v>
      </c>
      <c r="B44" s="45" t="s">
        <v>414</v>
      </c>
      <c r="C44" s="45" t="s">
        <v>49</v>
      </c>
      <c r="D44" s="45" t="str">
        <f t="shared" si="0"/>
        <v>ÜÜRITAV PINDEluruum12 Eluruumid eraldi</v>
      </c>
    </row>
    <row r="45" spans="1:4" x14ac:dyDescent="0.25">
      <c r="A45" s="45" t="s">
        <v>412</v>
      </c>
      <c r="B45" s="45" t="s">
        <v>415</v>
      </c>
      <c r="C45" s="45" t="s">
        <v>49</v>
      </c>
      <c r="D45" s="45" t="str">
        <f t="shared" si="0"/>
        <v>ÜÜRITAV PINDEluruum13 Majutusruumid</v>
      </c>
    </row>
    <row r="46" spans="1:4" x14ac:dyDescent="0.25">
      <c r="A46" s="45" t="s">
        <v>412</v>
      </c>
      <c r="B46" s="45" t="s">
        <v>416</v>
      </c>
      <c r="C46" s="45" t="s">
        <v>49</v>
      </c>
      <c r="D46" s="45" t="str">
        <f t="shared" si="0"/>
        <v>ÜÜRITAV PINDEluruum15 Ühiselamutoad</v>
      </c>
    </row>
    <row r="47" spans="1:4" x14ac:dyDescent="0.25">
      <c r="A47" s="45" t="s">
        <v>412</v>
      </c>
      <c r="B47" s="45" t="s">
        <v>417</v>
      </c>
      <c r="C47" s="45" t="s">
        <v>49</v>
      </c>
      <c r="D47" s="45" t="str">
        <f t="shared" si="0"/>
        <v>ÜÜRITAV PINDEluruum16 Hotellitoad</v>
      </c>
    </row>
    <row r="48" spans="1:4" x14ac:dyDescent="0.25">
      <c r="A48" s="45" t="s">
        <v>412</v>
      </c>
      <c r="B48" s="45" t="s">
        <v>418</v>
      </c>
      <c r="C48" s="45" t="s">
        <v>49</v>
      </c>
      <c r="D48" s="45" t="str">
        <f t="shared" si="0"/>
        <v>ÜÜRITAV PINDEluruum17 Kasarmutoad</v>
      </c>
    </row>
    <row r="49" spans="1:4" x14ac:dyDescent="0.25">
      <c r="A49" s="45" t="s">
        <v>412</v>
      </c>
      <c r="B49" s="45" t="s">
        <v>419</v>
      </c>
      <c r="C49" s="45" t="s">
        <v>49</v>
      </c>
      <c r="D49" s="45" t="str">
        <f t="shared" si="0"/>
        <v>ÜÜRITAV PINDEluruum18 Magamissaalid</v>
      </c>
    </row>
    <row r="50" spans="1:4" x14ac:dyDescent="0.25">
      <c r="A50" s="45" t="s">
        <v>412</v>
      </c>
      <c r="B50" s="45" t="s">
        <v>420</v>
      </c>
      <c r="C50" s="45" t="s">
        <v>49</v>
      </c>
      <c r="D50" s="45" t="str">
        <f t="shared" si="0"/>
        <v>ÜÜRITAV PINDEluruum19 Liigitamata eluruumid</v>
      </c>
    </row>
    <row r="51" spans="1:4" x14ac:dyDescent="0.25">
      <c r="A51" s="45" t="s">
        <v>112</v>
      </c>
      <c r="B51" s="45" t="s">
        <v>113</v>
      </c>
      <c r="C51" s="45" t="s">
        <v>49</v>
      </c>
      <c r="D51" s="45" t="str">
        <f t="shared" si="0"/>
        <v>ÜÜRITAV PINDEriotstarbeline ruum49 Ruumigrupi liigitamata eriruumid</v>
      </c>
    </row>
    <row r="52" spans="1:4" x14ac:dyDescent="0.25">
      <c r="A52" s="45" t="s">
        <v>421</v>
      </c>
      <c r="B52" s="45" t="s">
        <v>422</v>
      </c>
      <c r="C52" s="45" t="s">
        <v>49</v>
      </c>
      <c r="D52" s="45" t="str">
        <f t="shared" si="0"/>
        <v>ÜÜRITAV PINDGaraaž55 Garaažid</v>
      </c>
    </row>
    <row r="53" spans="1:4" x14ac:dyDescent="0.25">
      <c r="A53" s="45" t="s">
        <v>77</v>
      </c>
      <c r="B53" s="45" t="s">
        <v>78</v>
      </c>
      <c r="C53" s="45" t="s">
        <v>49</v>
      </c>
      <c r="D53" s="45" t="str">
        <f t="shared" si="0"/>
        <v>ÜÜRITAV PINDGarderoob51 Garderoobiruumid</v>
      </c>
    </row>
    <row r="54" spans="1:4" x14ac:dyDescent="0.25">
      <c r="A54" s="45" t="s">
        <v>56</v>
      </c>
      <c r="B54" s="45" t="s">
        <v>57</v>
      </c>
      <c r="C54" s="45" t="s">
        <v>49</v>
      </c>
      <c r="D54" s="45" t="str">
        <f t="shared" si="0"/>
        <v>ÜÜRITAV PINDHoiuruum/Ladu52 Laod</v>
      </c>
    </row>
    <row r="55" spans="1:4" x14ac:dyDescent="0.25">
      <c r="A55" s="45" t="s">
        <v>56</v>
      </c>
      <c r="B55" s="45" t="s">
        <v>104</v>
      </c>
      <c r="C55" s="45" t="s">
        <v>49</v>
      </c>
      <c r="D55" s="45" t="str">
        <f t="shared" si="0"/>
        <v>ÜÜRITAV PINDHoiuruum/Ladu59 Liigitamata hoiuruumid</v>
      </c>
    </row>
    <row r="56" spans="1:4" x14ac:dyDescent="0.25">
      <c r="A56" s="45" t="s">
        <v>423</v>
      </c>
      <c r="B56" s="45" t="s">
        <v>104</v>
      </c>
      <c r="C56" s="45" t="s">
        <v>49</v>
      </c>
      <c r="D56" s="45" t="str">
        <f t="shared" si="0"/>
        <v>ÜÜRITAV PINDJalgrataste hoidla59 Liigitamata hoiuruumid</v>
      </c>
    </row>
    <row r="57" spans="1:4" x14ac:dyDescent="0.25">
      <c r="A57" s="45" t="s">
        <v>424</v>
      </c>
      <c r="B57" s="45" t="s">
        <v>425</v>
      </c>
      <c r="C57" s="45" t="s">
        <v>49</v>
      </c>
      <c r="D57" s="45" t="str">
        <f t="shared" si="0"/>
        <v>ÜÜRITAV PINDJäätmed87 Jäätmehooldusruumid</v>
      </c>
    </row>
    <row r="58" spans="1:4" x14ac:dyDescent="0.25">
      <c r="A58" s="46" t="s">
        <v>426</v>
      </c>
      <c r="B58" s="45" t="s">
        <v>113</v>
      </c>
      <c r="C58" s="45" t="s">
        <v>49</v>
      </c>
      <c r="D58" s="45" t="str">
        <f t="shared" si="0"/>
        <v>ÜÜRITAV PINDKaaluruum49 Ruumigrupi liigitamata eriruumid</v>
      </c>
    </row>
    <row r="59" spans="1:4" x14ac:dyDescent="0.25">
      <c r="A59" s="45" t="s">
        <v>146</v>
      </c>
      <c r="B59" s="45" t="s">
        <v>147</v>
      </c>
      <c r="C59" s="45" t="s">
        <v>49</v>
      </c>
      <c r="D59" s="45" t="str">
        <f t="shared" si="0"/>
        <v>ÜÜRITAV PINDKabinet/Büroo21 Bürooruumid</v>
      </c>
    </row>
    <row r="60" spans="1:4" x14ac:dyDescent="0.25">
      <c r="A60" s="45" t="s">
        <v>146</v>
      </c>
      <c r="B60" s="45" t="s">
        <v>230</v>
      </c>
      <c r="C60" s="45" t="s">
        <v>49</v>
      </c>
      <c r="D60" s="45" t="str">
        <f t="shared" si="0"/>
        <v>ÜÜRITAV PINDKabinet/Büroo22 Äriruumid</v>
      </c>
    </row>
    <row r="61" spans="1:4" x14ac:dyDescent="0.25">
      <c r="A61" s="45" t="s">
        <v>427</v>
      </c>
      <c r="B61" s="45" t="s">
        <v>104</v>
      </c>
      <c r="C61" s="45" t="s">
        <v>49</v>
      </c>
      <c r="D61" s="45" t="str">
        <f t="shared" si="0"/>
        <v>ÜÜRITAV PINDKelder59 Liigitamata hoiuruumid</v>
      </c>
    </row>
    <row r="62" spans="1:4" x14ac:dyDescent="0.25">
      <c r="A62" s="45" t="s">
        <v>427</v>
      </c>
      <c r="B62" s="45" t="s">
        <v>428</v>
      </c>
      <c r="C62" s="45" t="s">
        <v>49</v>
      </c>
      <c r="D62" s="45" t="str">
        <f t="shared" si="0"/>
        <v>ÜÜRITAV PINDKelder82 Kinnistu juurde kuuluvad laod</v>
      </c>
    </row>
    <row r="63" spans="1:4" x14ac:dyDescent="0.25">
      <c r="A63" s="45" t="s">
        <v>427</v>
      </c>
      <c r="B63" s="45" t="s">
        <v>429</v>
      </c>
      <c r="C63" s="45" t="s">
        <v>49</v>
      </c>
      <c r="D63" s="45" t="str">
        <f t="shared" si="0"/>
        <v>ÜÜRITAV PINDKelder88 Kinnistu eriruumid</v>
      </c>
    </row>
    <row r="64" spans="1:4" x14ac:dyDescent="0.25">
      <c r="A64" s="45" t="s">
        <v>430</v>
      </c>
      <c r="B64" s="45" t="s">
        <v>104</v>
      </c>
      <c r="C64" s="45" t="s">
        <v>49</v>
      </c>
      <c r="D64" s="45" t="str">
        <f t="shared" si="0"/>
        <v>ÜÜRITAV PINDKemikaalid59 Liigitamata hoiuruumid</v>
      </c>
    </row>
    <row r="65" spans="1:4" x14ac:dyDescent="0.25">
      <c r="A65" s="45" t="s">
        <v>241</v>
      </c>
      <c r="B65" s="45" t="s">
        <v>420</v>
      </c>
      <c r="C65" s="45" t="s">
        <v>49</v>
      </c>
      <c r="D65" s="45" t="str">
        <f t="shared" si="0"/>
        <v>ÜÜRITAV PINDKinnipidamisruum19 Liigitamata eluruumid</v>
      </c>
    </row>
    <row r="66" spans="1:4" x14ac:dyDescent="0.25">
      <c r="A66" s="45" t="s">
        <v>241</v>
      </c>
      <c r="B66" s="45" t="s">
        <v>113</v>
      </c>
      <c r="C66" s="45" t="s">
        <v>49</v>
      </c>
      <c r="D66" s="45" t="str">
        <f t="shared" si="0"/>
        <v>ÜÜRITAV PINDKinnipidamisruum49 Ruumigrupi liigitamata eriruumid</v>
      </c>
    </row>
    <row r="67" spans="1:4" x14ac:dyDescent="0.25">
      <c r="A67" s="45" t="s">
        <v>431</v>
      </c>
      <c r="B67" s="45" t="s">
        <v>432</v>
      </c>
      <c r="C67" s="45" t="s">
        <v>49</v>
      </c>
      <c r="D67" s="45" t="str">
        <f t="shared" ref="D67:D120" si="1">C67&amp;A67&amp;B67</f>
        <v>ÜÜRITAV PINDKlassiruum31 Klassiruumid</v>
      </c>
    </row>
    <row r="68" spans="1:4" x14ac:dyDescent="0.25">
      <c r="A68" s="45" t="s">
        <v>433</v>
      </c>
      <c r="B68" s="45" t="s">
        <v>113</v>
      </c>
      <c r="C68" s="45" t="s">
        <v>49</v>
      </c>
      <c r="D68" s="45" t="str">
        <f t="shared" si="1"/>
        <v>ÜÜRITAV PINDKoeraruum49 Ruumigrupi liigitamata eriruumid</v>
      </c>
    </row>
    <row r="69" spans="1:4" x14ac:dyDescent="0.25">
      <c r="A69" s="45" t="s">
        <v>248</v>
      </c>
      <c r="B69" s="45" t="s">
        <v>147</v>
      </c>
      <c r="C69" s="45" t="s">
        <v>49</v>
      </c>
      <c r="D69" s="45" t="str">
        <f t="shared" si="1"/>
        <v>ÜÜRITAV PINDKohtusaal21 Bürooruumid</v>
      </c>
    </row>
    <row r="70" spans="1:4" x14ac:dyDescent="0.25">
      <c r="A70" s="45" t="s">
        <v>50</v>
      </c>
      <c r="B70" s="45" t="s">
        <v>51</v>
      </c>
      <c r="C70" s="45" t="s">
        <v>49</v>
      </c>
      <c r="D70" s="45" t="str">
        <f t="shared" si="1"/>
        <v>ÜÜRITAV PINDKoridor91 Horisontaalliiklusruumid</v>
      </c>
    </row>
    <row r="71" spans="1:4" x14ac:dyDescent="0.25">
      <c r="A71" s="45" t="s">
        <v>122</v>
      </c>
      <c r="B71" s="45" t="s">
        <v>123</v>
      </c>
      <c r="C71" s="45" t="s">
        <v>49</v>
      </c>
      <c r="D71" s="45" t="str">
        <f t="shared" si="1"/>
        <v>ÜÜRITAV PINDKoristus- ja hooldusruum86 Koristus- ja hooldusruumid</v>
      </c>
    </row>
    <row r="72" spans="1:4" x14ac:dyDescent="0.25">
      <c r="A72" s="46" t="s">
        <v>434</v>
      </c>
      <c r="B72" s="45" t="s">
        <v>435</v>
      </c>
      <c r="C72" s="45" t="s">
        <v>49</v>
      </c>
      <c r="D72" s="45" t="str">
        <f t="shared" si="1"/>
        <v>ÜÜRITAV PINDKöögi abiruum64 Köögiruumid</v>
      </c>
    </row>
    <row r="73" spans="1:4" x14ac:dyDescent="0.25">
      <c r="A73" s="45" t="s">
        <v>436</v>
      </c>
      <c r="B73" s="45" t="s">
        <v>437</v>
      </c>
      <c r="C73" s="45" t="s">
        <v>49</v>
      </c>
      <c r="D73" s="45" t="str">
        <f>C73&amp;A73&amp;B73</f>
        <v>ÜÜRITAV PINDKööginurk/Köök62 Töökoha söögitoad</v>
      </c>
    </row>
    <row r="74" spans="1:4" x14ac:dyDescent="0.25">
      <c r="A74" s="45" t="s">
        <v>436</v>
      </c>
      <c r="B74" s="45" t="s">
        <v>435</v>
      </c>
      <c r="C74" s="45" t="s">
        <v>49</v>
      </c>
      <c r="D74" s="45" t="str">
        <f t="shared" si="1"/>
        <v>ÜÜRITAV PINDKööginurk/Köök64 Köögiruumid</v>
      </c>
    </row>
    <row r="75" spans="1:4" x14ac:dyDescent="0.25">
      <c r="A75" s="46" t="s">
        <v>438</v>
      </c>
      <c r="B75" s="45" t="s">
        <v>439</v>
      </c>
      <c r="C75" s="45" t="s">
        <v>49</v>
      </c>
      <c r="D75" s="45" t="str">
        <f t="shared" si="1"/>
        <v>ÜÜRITAV PINDKülmik65 Köögi külmkambrid</v>
      </c>
    </row>
    <row r="76" spans="1:4" x14ac:dyDescent="0.25">
      <c r="A76" s="45" t="s">
        <v>440</v>
      </c>
      <c r="B76" s="45" t="s">
        <v>113</v>
      </c>
      <c r="C76" s="45" t="s">
        <v>49</v>
      </c>
      <c r="D76" s="45" t="str">
        <f t="shared" si="1"/>
        <v>ÜÜRITAV PINDLaadimisruum/-tsoon49 Ruumigrupi liigitamata eriruumid</v>
      </c>
    </row>
    <row r="77" spans="1:4" x14ac:dyDescent="0.25">
      <c r="A77" s="45" t="s">
        <v>441</v>
      </c>
      <c r="B77" s="45" t="s">
        <v>442</v>
      </c>
      <c r="C77" s="45" t="s">
        <v>49</v>
      </c>
      <c r="D77" s="45" t="str">
        <f t="shared" si="1"/>
        <v>ÜÜRITAV PINDLaboratoorium36 Laboratooriumiruumid</v>
      </c>
    </row>
    <row r="78" spans="1:4" x14ac:dyDescent="0.25">
      <c r="A78" s="45" t="s">
        <v>443</v>
      </c>
      <c r="B78" s="45" t="s">
        <v>113</v>
      </c>
      <c r="C78" s="45" t="s">
        <v>49</v>
      </c>
      <c r="D78" s="45" t="str">
        <f t="shared" si="1"/>
        <v>ÜÜRITAV PINDLahangusaal49 Ruumigrupi liigitamata eriruumid</v>
      </c>
    </row>
    <row r="79" spans="1:4" x14ac:dyDescent="0.25">
      <c r="A79" s="45" t="s">
        <v>444</v>
      </c>
      <c r="B79" s="45" t="s">
        <v>113</v>
      </c>
      <c r="C79" s="45" t="s">
        <v>49</v>
      </c>
      <c r="D79" s="45" t="str">
        <f t="shared" si="1"/>
        <v>ÜÜRITAV PINDLasketiir49 Ruumigrupi liigitamata eriruumid</v>
      </c>
    </row>
    <row r="80" spans="1:4" x14ac:dyDescent="0.25">
      <c r="A80" s="45" t="s">
        <v>445</v>
      </c>
      <c r="B80" s="45" t="s">
        <v>446</v>
      </c>
      <c r="C80" s="45" t="s">
        <v>49</v>
      </c>
      <c r="D80" s="45" t="str">
        <f t="shared" si="1"/>
        <v>ÜÜRITAV PINDLaut41 Tootmisruumid</v>
      </c>
    </row>
    <row r="81" spans="1:4" x14ac:dyDescent="0.25">
      <c r="A81" s="45" t="s">
        <v>445</v>
      </c>
      <c r="B81" s="46" t="s">
        <v>429</v>
      </c>
      <c r="C81" s="45" t="s">
        <v>49</v>
      </c>
      <c r="D81" s="45" t="str">
        <f t="shared" si="1"/>
        <v>ÜÜRITAV PINDLaut88 Kinnistu eriruumid</v>
      </c>
    </row>
    <row r="82" spans="1:4" x14ac:dyDescent="0.25">
      <c r="A82" s="45" t="s">
        <v>447</v>
      </c>
      <c r="B82" s="45" t="s">
        <v>448</v>
      </c>
      <c r="C82" s="45" t="s">
        <v>49</v>
      </c>
      <c r="D82" s="45" t="str">
        <f t="shared" si="1"/>
        <v>ÜÜRITAV PINDLava/Kino77 Klubi- ja harrastusruumid</v>
      </c>
    </row>
    <row r="83" spans="1:4" x14ac:dyDescent="0.25">
      <c r="A83" s="45" t="s">
        <v>449</v>
      </c>
      <c r="B83" s="45" t="s">
        <v>450</v>
      </c>
      <c r="C83" s="45" t="s">
        <v>49</v>
      </c>
      <c r="D83" s="45" t="str">
        <f t="shared" si="1"/>
        <v>ÜÜRITAV PINDLeiliruum74 Leiliruumid</v>
      </c>
    </row>
    <row r="84" spans="1:4" x14ac:dyDescent="0.25">
      <c r="A84" s="45" t="s">
        <v>451</v>
      </c>
      <c r="B84" s="45" t="s">
        <v>452</v>
      </c>
      <c r="C84" s="45" t="s">
        <v>49</v>
      </c>
      <c r="D84" s="45" t="str">
        <f t="shared" si="1"/>
        <v>ÜÜRITAV PINDLüüs83 Sissepääsuruumid</v>
      </c>
    </row>
    <row r="85" spans="1:4" x14ac:dyDescent="0.25">
      <c r="A85" s="45" t="s">
        <v>451</v>
      </c>
      <c r="B85" s="45" t="s">
        <v>51</v>
      </c>
      <c r="C85" s="45" t="s">
        <v>49</v>
      </c>
      <c r="D85" s="45" t="str">
        <f t="shared" si="1"/>
        <v>ÜÜRITAV PINDLüüs91 Horisontaalliiklusruumid</v>
      </c>
    </row>
    <row r="86" spans="1:4" x14ac:dyDescent="0.25">
      <c r="A86" s="45" t="s">
        <v>174</v>
      </c>
      <c r="B86" s="45" t="s">
        <v>147</v>
      </c>
      <c r="C86" s="45" t="s">
        <v>49</v>
      </c>
      <c r="D86" s="45" t="str">
        <f t="shared" si="1"/>
        <v>ÜÜRITAV PINDNõupidamise ruum21 Bürooruumid</v>
      </c>
    </row>
    <row r="87" spans="1:4" x14ac:dyDescent="0.25">
      <c r="A87" s="45" t="s">
        <v>453</v>
      </c>
      <c r="B87" s="45" t="s">
        <v>454</v>
      </c>
      <c r="C87" s="45" t="s">
        <v>49</v>
      </c>
      <c r="D87" s="45" t="str">
        <f t="shared" si="1"/>
        <v>ÜÜRITAV PINDNäitusesaal/Muuseum46 Kultuuriasutuste ruumid</v>
      </c>
    </row>
    <row r="88" spans="1:4" x14ac:dyDescent="0.25">
      <c r="A88" s="45" t="s">
        <v>166</v>
      </c>
      <c r="B88" s="45" t="s">
        <v>230</v>
      </c>
      <c r="C88" s="45" t="s">
        <v>49</v>
      </c>
      <c r="D88" s="45" t="str">
        <f t="shared" si="1"/>
        <v>ÜÜRITAV PINDOoteruum/Teenindusruum22 Äriruumid</v>
      </c>
    </row>
    <row r="89" spans="1:4" x14ac:dyDescent="0.25">
      <c r="A89" s="45" t="s">
        <v>166</v>
      </c>
      <c r="B89" s="45" t="s">
        <v>167</v>
      </c>
      <c r="C89" s="45" t="s">
        <v>49</v>
      </c>
      <c r="D89" s="45" t="str">
        <f t="shared" si="1"/>
        <v>ÜÜRITAV PINDOoteruum/Teenindusruum84 Avalikud teenindusruumid</v>
      </c>
    </row>
    <row r="90" spans="1:4" x14ac:dyDescent="0.25">
      <c r="A90" s="45" t="s">
        <v>455</v>
      </c>
      <c r="B90" s="45" t="s">
        <v>422</v>
      </c>
      <c r="C90" s="45" t="s">
        <v>49</v>
      </c>
      <c r="D90" s="45" t="str">
        <f t="shared" si="1"/>
        <v>ÜÜRITAV PINDParkla55 Garaažid</v>
      </c>
    </row>
    <row r="91" spans="1:4" x14ac:dyDescent="0.25">
      <c r="A91" s="45" t="s">
        <v>455</v>
      </c>
      <c r="B91" s="45" t="s">
        <v>456</v>
      </c>
      <c r="C91" s="45" t="s">
        <v>49</v>
      </c>
      <c r="D91" s="45" t="str">
        <f t="shared" si="1"/>
        <v>ÜÜRITAV PINDParkla89 Liigitamata ühisruumid</v>
      </c>
    </row>
    <row r="92" spans="1:4" x14ac:dyDescent="0.25">
      <c r="A92" s="45" t="s">
        <v>85</v>
      </c>
      <c r="B92" s="45" t="s">
        <v>86</v>
      </c>
      <c r="C92" s="45" t="s">
        <v>49</v>
      </c>
      <c r="D92" s="45" t="str">
        <f t="shared" si="1"/>
        <v>ÜÜRITAV PINDPesuruum72 Pesuruumid</v>
      </c>
    </row>
    <row r="93" spans="1:4" x14ac:dyDescent="0.25">
      <c r="A93" s="45" t="s">
        <v>73</v>
      </c>
      <c r="B93" s="45" t="s">
        <v>74</v>
      </c>
      <c r="C93" s="45" t="s">
        <v>49</v>
      </c>
      <c r="D93" s="45" t="str">
        <f t="shared" si="1"/>
        <v>ÜÜRITAV PINDPuhkeruum48 Puhke- ja huvialaruumid</v>
      </c>
    </row>
    <row r="94" spans="1:4" x14ac:dyDescent="0.25">
      <c r="A94" s="45" t="s">
        <v>73</v>
      </c>
      <c r="B94" s="45" t="s">
        <v>184</v>
      </c>
      <c r="C94" s="45" t="s">
        <v>49</v>
      </c>
      <c r="D94" s="45" t="str">
        <f t="shared" si="1"/>
        <v>ÜÜRITAV PINDPuhkeruum75 Puhketoad</v>
      </c>
    </row>
    <row r="95" spans="1:4" x14ac:dyDescent="0.25">
      <c r="A95" s="45" t="s">
        <v>457</v>
      </c>
      <c r="B95" s="45" t="s">
        <v>456</v>
      </c>
      <c r="C95" s="45" t="s">
        <v>49</v>
      </c>
      <c r="D95" s="45" t="str">
        <f t="shared" si="1"/>
        <v>ÜÜRITAV PINDPööning/Katusealune89 Liigitamata ühisruumid</v>
      </c>
    </row>
    <row r="96" spans="1:4" x14ac:dyDescent="0.25">
      <c r="A96" s="45" t="s">
        <v>458</v>
      </c>
      <c r="B96" s="45" t="s">
        <v>459</v>
      </c>
      <c r="C96" s="45" t="s">
        <v>49</v>
      </c>
      <c r="D96" s="45" t="str">
        <f t="shared" si="1"/>
        <v>ÜÜRITAV PINDRaamatukogu39 Liigitamata õpperuumid</v>
      </c>
    </row>
    <row r="97" spans="1:4" x14ac:dyDescent="0.25">
      <c r="A97" s="45" t="s">
        <v>460</v>
      </c>
      <c r="B97" s="45" t="s">
        <v>104</v>
      </c>
      <c r="C97" s="45" t="s">
        <v>49</v>
      </c>
      <c r="D97" s="45" t="str">
        <f t="shared" si="1"/>
        <v>ÜÜRITAV PINDRelvaruum59 Liigitamata hoiuruumid</v>
      </c>
    </row>
    <row r="98" spans="1:4" x14ac:dyDescent="0.25">
      <c r="A98" s="45" t="s">
        <v>81</v>
      </c>
      <c r="B98" s="45" t="s">
        <v>82</v>
      </c>
      <c r="C98" s="45" t="s">
        <v>49</v>
      </c>
      <c r="D98" s="45" t="str">
        <f t="shared" si="1"/>
        <v>ÜÜRITAV PINDRiietusruum71 Riietusruumid</v>
      </c>
    </row>
    <row r="99" spans="1:4" x14ac:dyDescent="0.25">
      <c r="A99" s="45" t="s">
        <v>461</v>
      </c>
      <c r="B99" s="45" t="s">
        <v>462</v>
      </c>
      <c r="C99" s="45" t="s">
        <v>49</v>
      </c>
      <c r="D99" s="45" t="str">
        <f t="shared" si="1"/>
        <v>ÜÜRITAV PINDSaal33 Loengusaalid</v>
      </c>
    </row>
    <row r="100" spans="1:4" x14ac:dyDescent="0.25">
      <c r="A100" s="45" t="s">
        <v>461</v>
      </c>
      <c r="B100" s="45" t="s">
        <v>408</v>
      </c>
      <c r="C100" s="45" t="s">
        <v>49</v>
      </c>
      <c r="D100" s="45" t="str">
        <f t="shared" si="1"/>
        <v>ÜÜRITAV PINDSaal34 Auditooriumid</v>
      </c>
    </row>
    <row r="101" spans="1:4" x14ac:dyDescent="0.25">
      <c r="A101" s="45" t="s">
        <v>463</v>
      </c>
      <c r="B101" s="45" t="s">
        <v>464</v>
      </c>
      <c r="C101" s="45" t="s">
        <v>49</v>
      </c>
      <c r="D101" s="45" t="str">
        <f t="shared" si="1"/>
        <v>ÜÜRITAV PINDSakraalruum45 Sakraalruumid</v>
      </c>
    </row>
    <row r="102" spans="1:4" x14ac:dyDescent="0.25">
      <c r="A102" s="45" t="s">
        <v>465</v>
      </c>
      <c r="B102" s="45" t="s">
        <v>230</v>
      </c>
      <c r="C102" s="45" t="s">
        <v>49</v>
      </c>
      <c r="D102" s="45" t="str">
        <f t="shared" si="1"/>
        <v>ÜÜRITAV PINDSalong22 Äriruumid</v>
      </c>
    </row>
    <row r="103" spans="1:4" x14ac:dyDescent="0.25">
      <c r="A103" s="45" t="s">
        <v>246</v>
      </c>
      <c r="B103" s="45" t="s">
        <v>406</v>
      </c>
      <c r="C103" s="45" t="s">
        <v>49</v>
      </c>
      <c r="D103" s="45" t="str">
        <f t="shared" si="1"/>
        <v>ÜÜRITAV PINDServer23 Äriruumide abiruumid</v>
      </c>
    </row>
    <row r="104" spans="1:4" x14ac:dyDescent="0.25">
      <c r="A104" s="45" t="s">
        <v>466</v>
      </c>
      <c r="B104" s="45" t="s">
        <v>467</v>
      </c>
      <c r="C104" s="45" t="s">
        <v>49</v>
      </c>
      <c r="D104" s="45" t="str">
        <f t="shared" si="1"/>
        <v>ÜÜRITAV PINDSpordiruum/-saal47 Spordiruumid</v>
      </c>
    </row>
    <row r="105" spans="1:4" x14ac:dyDescent="0.25">
      <c r="A105" s="45" t="s">
        <v>468</v>
      </c>
      <c r="B105" s="45" t="s">
        <v>230</v>
      </c>
      <c r="C105" s="45" t="s">
        <v>49</v>
      </c>
      <c r="D105" s="45" t="str">
        <f t="shared" si="1"/>
        <v>ÜÜRITAV PINDStuudio22 Äriruumid</v>
      </c>
    </row>
    <row r="106" spans="1:4" x14ac:dyDescent="0.25">
      <c r="A106" s="45" t="s">
        <v>469</v>
      </c>
      <c r="B106" s="45" t="s">
        <v>470</v>
      </c>
      <c r="C106" s="45" t="s">
        <v>49</v>
      </c>
      <c r="D106" s="45" t="str">
        <f t="shared" si="1"/>
        <v>ÜÜRITAV PINDSuitsetamise ruum79 Liigitamata sotsiaal- ja puhkeruumid</v>
      </c>
    </row>
    <row r="107" spans="1:4" x14ac:dyDescent="0.25">
      <c r="A107" s="45" t="s">
        <v>471</v>
      </c>
      <c r="B107" s="45" t="s">
        <v>472</v>
      </c>
      <c r="C107" s="45" t="s">
        <v>49</v>
      </c>
      <c r="D107" s="45" t="str">
        <f t="shared" si="1"/>
        <v>ÜÜRITAV PINDSöökla/Kohvik61 Toitlustusruumid</v>
      </c>
    </row>
    <row r="108" spans="1:4" x14ac:dyDescent="0.25">
      <c r="A108" s="45" t="s">
        <v>473</v>
      </c>
      <c r="B108" s="45" t="s">
        <v>456</v>
      </c>
      <c r="C108" s="45" t="s">
        <v>49</v>
      </c>
      <c r="D108" s="45" t="str">
        <f t="shared" si="1"/>
        <v>ÜÜRITAV PINDTalveaed89 Liigitamata ühisruumid</v>
      </c>
    </row>
    <row r="109" spans="1:4" x14ac:dyDescent="0.25">
      <c r="A109" s="45" t="s">
        <v>474</v>
      </c>
      <c r="B109" s="45" t="s">
        <v>475</v>
      </c>
      <c r="C109" s="45" t="s">
        <v>49</v>
      </c>
      <c r="D109" s="45" t="str">
        <f t="shared" si="1"/>
        <v>ÜÜRITAV PINDTervishoiuruum42 Tervishoiuruumid</v>
      </c>
    </row>
    <row r="110" spans="1:4" x14ac:dyDescent="0.25">
      <c r="A110" s="45" t="s">
        <v>476</v>
      </c>
      <c r="B110" s="45" t="s">
        <v>456</v>
      </c>
      <c r="C110" s="45" t="s">
        <v>49</v>
      </c>
      <c r="D110" s="45" t="str">
        <f t="shared" si="1"/>
        <v>ÜÜRITAV PINDTorn/Platvorm89 Liigitamata ühisruumid</v>
      </c>
    </row>
    <row r="111" spans="1:4" x14ac:dyDescent="0.25">
      <c r="A111" s="45" t="s">
        <v>477</v>
      </c>
      <c r="B111" s="45" t="s">
        <v>46</v>
      </c>
      <c r="C111" s="45" t="s">
        <v>49</v>
      </c>
      <c r="D111" s="45" t="str">
        <f t="shared" si="1"/>
        <v>ÜÜRITAV PINDTorulifti ruum92 Vertikaalliiklusruumid</v>
      </c>
    </row>
    <row r="112" spans="1:4" x14ac:dyDescent="0.25">
      <c r="A112" s="45" t="s">
        <v>478</v>
      </c>
      <c r="B112" s="45" t="s">
        <v>452</v>
      </c>
      <c r="C112" s="45" t="s">
        <v>49</v>
      </c>
      <c r="D112" s="45" t="str">
        <f t="shared" si="1"/>
        <v>ÜÜRITAV PINDTuulekoda83 Sissepääsuruumid</v>
      </c>
    </row>
    <row r="113" spans="1:4" x14ac:dyDescent="0.25">
      <c r="A113" s="45" t="s">
        <v>479</v>
      </c>
      <c r="B113" s="45" t="s">
        <v>480</v>
      </c>
      <c r="C113" s="45" t="s">
        <v>49</v>
      </c>
      <c r="D113" s="45" t="str">
        <f t="shared" si="1"/>
        <v>ÜÜRITAV PINDTöökoda35 Kutseõppeasutuse töökojad</v>
      </c>
    </row>
    <row r="114" spans="1:4" x14ac:dyDescent="0.25">
      <c r="A114" s="45" t="s">
        <v>479</v>
      </c>
      <c r="B114" s="45" t="s">
        <v>446</v>
      </c>
      <c r="C114" s="45" t="s">
        <v>49</v>
      </c>
      <c r="D114" s="45" t="str">
        <f t="shared" si="1"/>
        <v>ÜÜRITAV PINDTöökoda41 Tootmisruumid</v>
      </c>
    </row>
    <row r="115" spans="1:4" x14ac:dyDescent="0.25">
      <c r="A115" s="45" t="s">
        <v>479</v>
      </c>
      <c r="B115" s="45" t="s">
        <v>113</v>
      </c>
      <c r="C115" s="45" t="s">
        <v>49</v>
      </c>
      <c r="D115" s="45" t="str">
        <f t="shared" si="1"/>
        <v>ÜÜRITAV PINDTöökoda49 Ruumigrupi liigitamata eriruumid</v>
      </c>
    </row>
    <row r="116" spans="1:4" x14ac:dyDescent="0.25">
      <c r="A116" s="45" t="s">
        <v>481</v>
      </c>
      <c r="B116" s="45" t="s">
        <v>467</v>
      </c>
      <c r="C116" s="45" t="s">
        <v>49</v>
      </c>
      <c r="D116" s="45" t="str">
        <f t="shared" si="1"/>
        <v>ÜÜRITAV PINDUjula47 Spordiruumid</v>
      </c>
    </row>
    <row r="117" spans="1:4" x14ac:dyDescent="0.25">
      <c r="A117" s="45" t="s">
        <v>482</v>
      </c>
      <c r="B117" s="45" t="s">
        <v>483</v>
      </c>
      <c r="C117" s="45" t="s">
        <v>49</v>
      </c>
      <c r="D117" s="45" t="str">
        <f t="shared" si="1"/>
        <v>ÜÜRITAV PINDValveruum38 Valveruumid</v>
      </c>
    </row>
    <row r="118" spans="1:4" x14ac:dyDescent="0.25">
      <c r="A118" s="45" t="s">
        <v>484</v>
      </c>
      <c r="B118" s="45" t="s">
        <v>485</v>
      </c>
      <c r="C118" s="45" t="s">
        <v>49</v>
      </c>
      <c r="D118" s="45" t="str">
        <f t="shared" si="1"/>
        <v>ÜÜRITAV PINDVarjend81 Varjendid</v>
      </c>
    </row>
    <row r="119" spans="1:4" x14ac:dyDescent="0.25">
      <c r="A119" s="45" t="s">
        <v>62</v>
      </c>
      <c r="B119" s="45" t="s">
        <v>63</v>
      </c>
      <c r="C119" s="45" t="s">
        <v>49</v>
      </c>
      <c r="D119" s="45" t="str">
        <f t="shared" si="1"/>
        <v>ÜÜRITAV PINDWC73 WC-ruumid</v>
      </c>
    </row>
    <row r="120" spans="1:4" x14ac:dyDescent="0.25">
      <c r="A120" s="45"/>
      <c r="B120" s="45"/>
      <c r="C120" s="45" t="s">
        <v>486</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487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384</v>
      </c>
      <c r="L1" s="4" t="s">
        <v>53</v>
      </c>
      <c r="M1" s="4" t="s">
        <v>488</v>
      </c>
    </row>
    <row r="2" spans="1:13" x14ac:dyDescent="0.25">
      <c r="A2" s="3" t="s">
        <v>489</v>
      </c>
      <c r="C2" s="4">
        <f>C1</f>
        <v>-5</v>
      </c>
      <c r="D2" s="4" t="s">
        <v>490</v>
      </c>
      <c r="E2" s="4" t="s">
        <v>49</v>
      </c>
      <c r="F2" s="6" t="str">
        <f>IF('Hoone üldandmed'!$B$4="","",IF(IF(C2&gt;='Hoone üldandmed'!$B$4*1,TRUE,FALSE),C2,""))</f>
        <v/>
      </c>
      <c r="G2" s="6" t="b">
        <f>IF('Hoone üldandmed'!$B$4="",FALSE,IF(C2&gt;='Hoone üldandmed'!$B$4*1,TRUE,FALSE))</f>
        <v>0</v>
      </c>
      <c r="H2" s="4"/>
      <c r="I2" s="1">
        <f>COUNTIFS($C$1:C2,C2)</f>
        <v>2</v>
      </c>
      <c r="J2" s="4" t="s">
        <v>95</v>
      </c>
      <c r="L2" s="4" t="s">
        <v>491</v>
      </c>
      <c r="M2" s="4" t="s">
        <v>492</v>
      </c>
    </row>
    <row r="3" spans="1:13" x14ac:dyDescent="0.25">
      <c r="A3" s="3" t="s">
        <v>493</v>
      </c>
      <c r="C3" s="4">
        <f t="shared" ref="C3:C10" si="0">C2</f>
        <v>-5</v>
      </c>
      <c r="D3" s="4" t="s">
        <v>494</v>
      </c>
      <c r="E3" s="4" t="s">
        <v>44</v>
      </c>
      <c r="F3" s="6" t="str">
        <f>IF('Hoone üldandmed'!$B$4="","",IF(IF(C3&gt;='Hoone üldandmed'!$B$4*1,TRUE,FALSE),C3,""))</f>
        <v/>
      </c>
      <c r="G3" s="6" t="b">
        <f>IF('Hoone üldandmed'!$B$4="",FALSE,IF(C3&gt;='Hoone üldandmed'!$B$4*1,TRUE,FALSE))</f>
        <v>0</v>
      </c>
      <c r="H3" s="4"/>
      <c r="I3" s="1">
        <f>COUNTIFS($C$1:C3,C3)</f>
        <v>3</v>
      </c>
      <c r="J3" s="4" t="s">
        <v>44</v>
      </c>
      <c r="L3" s="4" t="s">
        <v>495</v>
      </c>
      <c r="M3" s="4" t="s">
        <v>496</v>
      </c>
    </row>
    <row r="4" spans="1:13" x14ac:dyDescent="0.25">
      <c r="A4" s="3" t="s">
        <v>497</v>
      </c>
      <c r="C4" s="4">
        <f t="shared" si="0"/>
        <v>-5</v>
      </c>
      <c r="D4" s="4" t="s">
        <v>498</v>
      </c>
      <c r="E4" s="4" t="s">
        <v>95</v>
      </c>
      <c r="F4" s="6" t="str">
        <f>IF('Hoone üldandmed'!$B$4="","",IF(IF(C4&gt;='Hoone üldandmed'!$B$4*1,TRUE,FALSE),C4,""))</f>
        <v/>
      </c>
      <c r="G4" s="6" t="b">
        <f>IF('Hoone üldandmed'!$B$4="",FALSE,IF(C4&gt;='Hoone üldandmed'!$B$4*1,TRUE,FALSE))</f>
        <v>0</v>
      </c>
      <c r="H4" s="4"/>
      <c r="I4" s="1">
        <f>COUNTIFS($C$1:C4,C4)</f>
        <v>4</v>
      </c>
      <c r="J4" s="4" t="s">
        <v>49</v>
      </c>
      <c r="L4" s="4" t="s">
        <v>499</v>
      </c>
      <c r="M4" s="4" t="s">
        <v>500</v>
      </c>
    </row>
    <row r="5" spans="1:13" x14ac:dyDescent="0.25">
      <c r="A5" s="3" t="s">
        <v>501</v>
      </c>
      <c r="C5" s="4">
        <f t="shared" si="0"/>
        <v>-5</v>
      </c>
      <c r="D5" s="4" t="s">
        <v>502</v>
      </c>
      <c r="E5" s="4"/>
      <c r="F5" s="6" t="str">
        <f>IF('Hoone üldandmed'!$B$4="","",IF(IF(C5&gt;='Hoone üldandmed'!$B$4*1,TRUE,FALSE),C5,""))</f>
        <v/>
      </c>
      <c r="G5" s="6" t="b">
        <f>IF('Hoone üldandmed'!$B$4="",FALSE,IF(C5&gt;='Hoone üldandmed'!$B$4*1,TRUE,FALSE))</f>
        <v>0</v>
      </c>
      <c r="H5" s="4"/>
      <c r="I5" s="1">
        <f>COUNTIFS($C$1:C5,C5)</f>
        <v>5</v>
      </c>
      <c r="J5" s="4" t="s">
        <v>486</v>
      </c>
      <c r="L5" s="4" t="s">
        <v>503</v>
      </c>
      <c r="M5" s="4" t="s">
        <v>504</v>
      </c>
    </row>
    <row r="6" spans="1:13" x14ac:dyDescent="0.25">
      <c r="A6" s="3" t="s">
        <v>7</v>
      </c>
      <c r="C6" s="4">
        <f t="shared" si="0"/>
        <v>-5</v>
      </c>
      <c r="D6" s="4" t="s">
        <v>505</v>
      </c>
      <c r="E6" s="4" t="s">
        <v>506</v>
      </c>
      <c r="F6" s="6" t="str">
        <f>IF('Hoone üldandmed'!$B$4="","",IF(IF(C6&gt;='Hoone üldandmed'!$B$4*1,TRUE,FALSE),C6,""))</f>
        <v/>
      </c>
      <c r="G6" s="6" t="b">
        <f>IF('Hoone üldandmed'!$B$4="",FALSE,IF(C6&gt;='Hoone üldandmed'!$B$4*1,TRUE,FALSE))</f>
        <v>0</v>
      </c>
      <c r="H6" s="4"/>
      <c r="I6" s="1">
        <f>COUNTIFS($C$1:C6,C6)</f>
        <v>6</v>
      </c>
      <c r="L6" s="4" t="s">
        <v>507</v>
      </c>
      <c r="M6" s="4" t="s">
        <v>508</v>
      </c>
    </row>
    <row r="7" spans="1:13" x14ac:dyDescent="0.25">
      <c r="A7" s="3" t="s">
        <v>164</v>
      </c>
      <c r="C7" s="4">
        <f t="shared" si="0"/>
        <v>-5</v>
      </c>
      <c r="D7" s="4" t="s">
        <v>509</v>
      </c>
      <c r="E7" s="4"/>
      <c r="F7" s="6" t="str">
        <f>IF('Hoone üldandmed'!$B$4="","",IF(IF(C7&gt;='Hoone üldandmed'!$B$4*1,TRUE,FALSE),C7,""))</f>
        <v/>
      </c>
      <c r="G7" s="6" t="b">
        <f>IF('Hoone üldandmed'!$B$4="",FALSE,IF(C7&gt;='Hoone üldandmed'!$B$4*1,TRUE,FALSE))</f>
        <v>0</v>
      </c>
      <c r="H7" s="4"/>
      <c r="I7" s="1">
        <f>COUNTIFS($C$1:C7,C7)</f>
        <v>7</v>
      </c>
    </row>
    <row r="8" spans="1:13" x14ac:dyDescent="0.25">
      <c r="A8" s="3" t="s">
        <v>227</v>
      </c>
      <c r="C8" s="4">
        <f>C7</f>
        <v>-5</v>
      </c>
      <c r="D8" s="4" t="s">
        <v>510</v>
      </c>
      <c r="E8" s="4"/>
      <c r="F8" s="6" t="str">
        <f>IF('Hoone üldandmed'!$B$4="","",IF(IF(C8&gt;='Hoone üldandmed'!$B$4*1,TRUE,FALSE),C8,""))</f>
        <v/>
      </c>
      <c r="G8" s="6" t="b">
        <f>IF('Hoone üldandmed'!$B$4="",FALSE,IF(C8&gt;='Hoone üldandmed'!$B$4*1,TRUE,FALSE))</f>
        <v>0</v>
      </c>
      <c r="H8" s="4"/>
      <c r="I8" s="1">
        <f>COUNTIFS($C$1:C8,C8)</f>
        <v>8</v>
      </c>
    </row>
    <row r="9" spans="1:13" x14ac:dyDescent="0.25">
      <c r="A9" s="3" t="s">
        <v>292</v>
      </c>
      <c r="C9" s="4">
        <f t="shared" si="0"/>
        <v>-5</v>
      </c>
      <c r="D9" s="4" t="s">
        <v>511</v>
      </c>
      <c r="E9" s="4" t="s">
        <v>384</v>
      </c>
      <c r="F9" s="6" t="str">
        <f>IF('Hoone üldandmed'!$B$4="","",IF(IF(C9&gt;='Hoone üldandmed'!$B$4*1,TRUE,FALSE),C9,""))</f>
        <v/>
      </c>
      <c r="G9" s="6" t="b">
        <f>IF('Hoone üldandmed'!$B$4="",FALSE,IF(C9&gt;='Hoone üldandmed'!$B$4*1,TRUE,FALSE))</f>
        <v>0</v>
      </c>
      <c r="H9" s="4"/>
      <c r="I9" s="1">
        <f>COUNTIFS($C$1:C9,C9)</f>
        <v>9</v>
      </c>
    </row>
    <row r="10" spans="1:13" x14ac:dyDescent="0.25">
      <c r="A10" s="3" t="s">
        <v>343</v>
      </c>
      <c r="C10" s="4">
        <f t="shared" si="0"/>
        <v>-5</v>
      </c>
      <c r="D10" s="4" t="s">
        <v>512</v>
      </c>
      <c r="E10" s="4" t="s">
        <v>486</v>
      </c>
      <c r="F10" s="6" t="str">
        <f>IF('Hoone üldandmed'!$B$4="","",IF(IF(C10&gt;='Hoone üldandmed'!$B$4*1,TRUE,FALSE),C10,""))</f>
        <v/>
      </c>
      <c r="G10" s="6" t="b">
        <f>IF('Hoone üldandmed'!$B$4="",FALSE,IF(C10&gt;='Hoone üldandmed'!$B$4*1,TRUE,FALSE))</f>
        <v>0</v>
      </c>
      <c r="H10" s="4"/>
    </row>
    <row r="11" spans="1:13" x14ac:dyDescent="0.25">
      <c r="A11" s="3" t="s">
        <v>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513</v>
      </c>
      <c r="C12" s="4">
        <f t="shared" si="1"/>
        <v>-4</v>
      </c>
      <c r="D12" s="4" t="s">
        <v>490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514</v>
      </c>
      <c r="C13" s="4">
        <f t="shared" si="1"/>
        <v>-4</v>
      </c>
      <c r="D13" s="4" t="s">
        <v>494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515</v>
      </c>
      <c r="C14" s="4">
        <f t="shared" si="1"/>
        <v>-4</v>
      </c>
      <c r="D14" s="4" t="s">
        <v>498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516</v>
      </c>
      <c r="C15" s="4">
        <f t="shared" si="1"/>
        <v>-4</v>
      </c>
      <c r="D15" s="4" t="s">
        <v>502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517</v>
      </c>
      <c r="C16" s="4">
        <f t="shared" si="1"/>
        <v>-4</v>
      </c>
      <c r="D16" s="4" t="s">
        <v>505</v>
      </c>
      <c r="E16" s="4" t="s">
        <v>506</v>
      </c>
      <c r="F16" s="6" t="str">
        <f>IF('Hoone üldandmed'!$B$4="","",IF(IF(C16&gt;='Hoone üldandmed'!$B$4*1,TRUE,FALSE),C16,""))</f>
        <v/>
      </c>
      <c r="G16" s="6" t="b">
        <f>IF('Hoone üldandmed'!$B$4="",FALSE,IF(C16&gt;='Hoone üldandmed'!$B$4*1,TRUE,FALSE))</f>
        <v>0</v>
      </c>
      <c r="H16" s="4"/>
      <c r="I16" s="1">
        <f>COUNTIFS($C$1:C16,C16)</f>
        <v>6</v>
      </c>
    </row>
    <row r="17" spans="1:9" x14ac:dyDescent="0.25">
      <c r="A17" s="3" t="s">
        <v>518</v>
      </c>
      <c r="C17" s="4">
        <f t="shared" si="1"/>
        <v>-4</v>
      </c>
      <c r="D17" s="4" t="s">
        <v>509</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519</v>
      </c>
      <c r="C18" s="4">
        <f t="shared" si="1"/>
        <v>-4</v>
      </c>
      <c r="D18" s="4" t="s">
        <v>510</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520</v>
      </c>
      <c r="C19" s="4">
        <f t="shared" si="1"/>
        <v>-4</v>
      </c>
      <c r="D19" s="4" t="s">
        <v>511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521</v>
      </c>
      <c r="C20" s="4">
        <f t="shared" si="1"/>
        <v>-4</v>
      </c>
      <c r="D20" s="4" t="s">
        <v>512</v>
      </c>
      <c r="E20" s="4" t="s">
        <v>486</v>
      </c>
      <c r="F20" s="6" t="str">
        <f>IF('Hoone üldandmed'!$B$4="","",IF(IF(C20&gt;='Hoone üldandmed'!$B$4*1,TRUE,FALSE),C20,""))</f>
        <v/>
      </c>
      <c r="G20" s="6" t="b">
        <f>IF('Hoone üldandmed'!$B$4="",FALSE,IF(C20&gt;='Hoone üldandmed'!$B$4*1,TRUE,FALSE))</f>
        <v>0</v>
      </c>
      <c r="H20" s="4"/>
    </row>
    <row r="21" spans="1:9" x14ac:dyDescent="0.25">
      <c r="A21" s="3" t="s">
        <v>522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523</v>
      </c>
      <c r="C22" s="4">
        <f t="shared" si="1"/>
        <v>-3</v>
      </c>
      <c r="D22" s="4" t="s">
        <v>490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524</v>
      </c>
      <c r="C23" s="4">
        <f t="shared" si="1"/>
        <v>-3</v>
      </c>
      <c r="D23" s="4" t="s">
        <v>494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525</v>
      </c>
      <c r="C24" s="4">
        <f t="shared" si="1"/>
        <v>-3</v>
      </c>
      <c r="D24" s="4" t="s">
        <v>498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526</v>
      </c>
      <c r="C25" s="4">
        <f t="shared" si="1"/>
        <v>-3</v>
      </c>
      <c r="D25" s="4" t="s">
        <v>502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527</v>
      </c>
      <c r="C26" s="4">
        <f t="shared" si="1"/>
        <v>-3</v>
      </c>
      <c r="D26" s="4" t="s">
        <v>505</v>
      </c>
      <c r="E26" s="4" t="s">
        <v>506</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509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510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511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512</v>
      </c>
      <c r="E30" s="4" t="s">
        <v>486</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490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494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498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502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505</v>
      </c>
      <c r="E36" s="4" t="s">
        <v>506</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509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510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511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512</v>
      </c>
      <c r="E40" s="4" t="s">
        <v>486</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490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494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498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502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505</v>
      </c>
      <c r="E46" s="4" t="s">
        <v>506</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509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510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511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512</v>
      </c>
      <c r="E50" s="4" t="s">
        <v>486</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490</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494</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498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502</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505</v>
      </c>
      <c r="E56" s="4" t="s">
        <v>506</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509</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510</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511</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512</v>
      </c>
      <c r="E60" s="4" t="s">
        <v>486</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490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494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498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502</v>
      </c>
      <c r="E65" s="4" t="str">
        <f>IF(E55=0,"",E55)</f>
        <v/>
      </c>
      <c r="F65" s="7">
        <f>IF(IF(C65&lt;='Hoone üldandmed'!$B$3*1,TRUE,FALSE),C65,"")</f>
        <v>1</v>
      </c>
      <c r="G65" s="7" t="b">
        <f>IF(C65&lt;='Hoone üldandmed'!$B$3*1,TRUE,FALSE)</f>
        <v>1</v>
      </c>
      <c r="H65" s="4"/>
      <c r="I65" s="1">
        <f>COUNTIFS($C$1:C65,C65)</f>
        <v>5</v>
      </c>
    </row>
    <row r="66" spans="3:9" x14ac:dyDescent="0.25">
      <c r="C66" s="4">
        <f t="shared" si="2"/>
        <v>1</v>
      </c>
      <c r="D66" s="4" t="s">
        <v>505</v>
      </c>
      <c r="E66" s="4" t="s">
        <v>506</v>
      </c>
      <c r="F66" s="7">
        <f>IF(IF(C66&lt;='Hoone üldandmed'!$B$3*1,TRUE,FALSE),C66,"")</f>
        <v>1</v>
      </c>
      <c r="G66" s="7" t="b">
        <f>IF(C66&lt;='Hoone üldandmed'!$B$3*1,TRUE,FALSE)</f>
        <v>1</v>
      </c>
      <c r="H66" s="4"/>
      <c r="I66" s="1">
        <f>COUNTIFS($C$1:C66,C66)</f>
        <v>6</v>
      </c>
    </row>
    <row r="67" spans="3:9" x14ac:dyDescent="0.25">
      <c r="C67" s="4">
        <f t="shared" ref="C67:C76" si="3">C57+1</f>
        <v>1</v>
      </c>
      <c r="D67" s="4" t="s">
        <v>509</v>
      </c>
      <c r="E67" s="4" t="str">
        <f>IF(E57=0,"",E57)</f>
        <v/>
      </c>
      <c r="F67" s="7">
        <f>IF(IF(C67&lt;='Hoone üldandmed'!$B$3*1,TRUE,FALSE),C67,"")</f>
        <v>1</v>
      </c>
      <c r="G67" s="7" t="b">
        <f>IF(C67&lt;='Hoone üldandmed'!$B$3*1,TRUE,FALSE)</f>
        <v>1</v>
      </c>
      <c r="H67" s="4"/>
      <c r="I67" s="1">
        <f>COUNTIFS($C$1:C67,C67)</f>
        <v>7</v>
      </c>
    </row>
    <row r="68" spans="3:9" x14ac:dyDescent="0.25">
      <c r="C68" s="4">
        <f t="shared" si="3"/>
        <v>1</v>
      </c>
      <c r="D68" s="4" t="s">
        <v>510</v>
      </c>
      <c r="E68" s="4" t="str">
        <f>IF(E58=0,"",E58)</f>
        <v/>
      </c>
      <c r="F68" s="7">
        <f>IF(IF(C68&lt;='Hoone üldandmed'!$B$3*1,TRUE,FALSE),C68,"")</f>
        <v>1</v>
      </c>
      <c r="G68" s="7" t="b">
        <f>IF(C68&lt;='Hoone üldandmed'!$B$3*1,TRUE,FALSE)</f>
        <v>1</v>
      </c>
      <c r="H68" s="4"/>
      <c r="I68" s="1">
        <f>COUNTIFS($C$1:C68,C68)</f>
        <v>8</v>
      </c>
    </row>
    <row r="69" spans="3:9" x14ac:dyDescent="0.25">
      <c r="C69" s="4">
        <f t="shared" si="3"/>
        <v>1</v>
      </c>
      <c r="D69" s="4" t="s">
        <v>511</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512</v>
      </c>
      <c r="E70" s="4" t="s">
        <v>486</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490</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494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498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502</v>
      </c>
      <c r="E75" s="4" t="str">
        <f>IF(E65=0,"",E65)</f>
        <v/>
      </c>
      <c r="F75" s="7">
        <f>IF(IF(C75&lt;='Hoone üldandmed'!$B$3*1,TRUE,FALSE),C75,"")</f>
        <v>2</v>
      </c>
      <c r="G75" s="7" t="b">
        <f>IF(C75&lt;='Hoone üldandmed'!$B$3*1,TRUE,FALSE)</f>
        <v>1</v>
      </c>
      <c r="H75" s="4"/>
      <c r="I75" s="1">
        <f>COUNTIFS($C$1:C75,C75)</f>
        <v>5</v>
      </c>
    </row>
    <row r="76" spans="3:9" x14ac:dyDescent="0.25">
      <c r="C76" s="4">
        <f t="shared" si="3"/>
        <v>2</v>
      </c>
      <c r="D76" s="4" t="s">
        <v>505</v>
      </c>
      <c r="E76" s="4" t="s">
        <v>506</v>
      </c>
      <c r="F76" s="7">
        <f>IF(IF(C76&lt;='Hoone üldandmed'!$B$3*1,TRUE,FALSE),C76,"")</f>
        <v>2</v>
      </c>
      <c r="G76" s="7" t="b">
        <f>IF(C76&lt;='Hoone üldandmed'!$B$3*1,TRUE,FALSE)</f>
        <v>1</v>
      </c>
      <c r="H76" s="4"/>
      <c r="I76" s="1">
        <f>COUNTIFS($C$1:C76,C76)</f>
        <v>6</v>
      </c>
    </row>
    <row r="77" spans="3:9" x14ac:dyDescent="0.25">
      <c r="C77" s="4">
        <f t="shared" ref="C77:C86" si="4">C67+1</f>
        <v>2</v>
      </c>
      <c r="D77" s="4" t="s">
        <v>509</v>
      </c>
      <c r="E77" s="4" t="str">
        <f>IF(E67=0,"",E67)</f>
        <v/>
      </c>
      <c r="F77" s="7">
        <f>IF(IF(C77&lt;='Hoone üldandmed'!$B$3*1,TRUE,FALSE),C77,"")</f>
        <v>2</v>
      </c>
      <c r="G77" s="7" t="b">
        <f>IF(C77&lt;='Hoone üldandmed'!$B$3*1,TRUE,FALSE)</f>
        <v>1</v>
      </c>
      <c r="H77" s="4"/>
      <c r="I77" s="1">
        <f>COUNTIFS($C$1:C77,C77)</f>
        <v>7</v>
      </c>
    </row>
    <row r="78" spans="3:9" x14ac:dyDescent="0.25">
      <c r="C78" s="4">
        <f t="shared" si="4"/>
        <v>2</v>
      </c>
      <c r="D78" s="4" t="s">
        <v>510</v>
      </c>
      <c r="E78" s="4" t="str">
        <f>IF(E68=0,"",E68)</f>
        <v/>
      </c>
      <c r="F78" s="7">
        <f>IF(IF(C78&lt;='Hoone üldandmed'!$B$3*1,TRUE,FALSE),C78,"")</f>
        <v>2</v>
      </c>
      <c r="G78" s="7" t="b">
        <f>IF(C78&lt;='Hoone üldandmed'!$B$3*1,TRUE,FALSE)</f>
        <v>1</v>
      </c>
      <c r="H78" s="4"/>
      <c r="I78" s="1">
        <f>COUNTIFS($C$1:C78,C78)</f>
        <v>8</v>
      </c>
    </row>
    <row r="79" spans="3:9" x14ac:dyDescent="0.25">
      <c r="C79" s="4">
        <f t="shared" si="4"/>
        <v>2</v>
      </c>
      <c r="D79" s="4" t="s">
        <v>511</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512</v>
      </c>
      <c r="E80" s="4" t="s">
        <v>486</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490</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494</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498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502</v>
      </c>
      <c r="E85" s="4" t="str">
        <f>IF(E75=0,"",E75)</f>
        <v/>
      </c>
      <c r="F85" s="7">
        <f>IF(IF(C85&lt;='Hoone üldandmed'!$B$3*1,TRUE,FALSE),C85,"")</f>
        <v>3</v>
      </c>
      <c r="G85" s="7" t="b">
        <f>IF(C85&lt;='Hoone üldandmed'!$B$3*1,TRUE,FALSE)</f>
        <v>1</v>
      </c>
      <c r="H85" s="4"/>
      <c r="I85" s="1">
        <f>COUNTIFS($C$1:C85,C85)</f>
        <v>5</v>
      </c>
    </row>
    <row r="86" spans="3:9" x14ac:dyDescent="0.25">
      <c r="C86" s="4">
        <f t="shared" si="4"/>
        <v>3</v>
      </c>
      <c r="D86" s="4" t="s">
        <v>505</v>
      </c>
      <c r="E86" s="4" t="s">
        <v>506</v>
      </c>
      <c r="F86" s="7">
        <f>IF(IF(C86&lt;='Hoone üldandmed'!$B$3*1,TRUE,FALSE),C86,"")</f>
        <v>3</v>
      </c>
      <c r="G86" s="7" t="b">
        <f>IF(C86&lt;='Hoone üldandmed'!$B$3*1,TRUE,FALSE)</f>
        <v>1</v>
      </c>
      <c r="H86" s="4"/>
      <c r="I86" s="1">
        <f>COUNTIFS($C$1:C86,C86)</f>
        <v>6</v>
      </c>
    </row>
    <row r="87" spans="3:9" x14ac:dyDescent="0.25">
      <c r="C87" s="4">
        <f t="shared" ref="C87:C96" si="5">C77+1</f>
        <v>3</v>
      </c>
      <c r="D87" s="4" t="s">
        <v>509</v>
      </c>
      <c r="E87" s="4" t="str">
        <f>IF(E77=0,"",E77)</f>
        <v/>
      </c>
      <c r="F87" s="7">
        <f>IF(IF(C87&lt;='Hoone üldandmed'!$B$3*1,TRUE,FALSE),C87,"")</f>
        <v>3</v>
      </c>
      <c r="G87" s="7" t="b">
        <f>IF(C87&lt;='Hoone üldandmed'!$B$3*1,TRUE,FALSE)</f>
        <v>1</v>
      </c>
      <c r="H87" s="4"/>
      <c r="I87" s="1">
        <f>COUNTIFS($C$1:C87,C87)</f>
        <v>7</v>
      </c>
    </row>
    <row r="88" spans="3:9" x14ac:dyDescent="0.25">
      <c r="C88" s="4">
        <f t="shared" si="5"/>
        <v>3</v>
      </c>
      <c r="D88" s="4" t="s">
        <v>510</v>
      </c>
      <c r="E88" s="4" t="str">
        <f>IF(E78=0,"",E78)</f>
        <v/>
      </c>
      <c r="F88" s="7">
        <f>IF(IF(C88&lt;='Hoone üldandmed'!$B$3*1,TRUE,FALSE),C88,"")</f>
        <v>3</v>
      </c>
      <c r="G88" s="7" t="b">
        <f>IF(C88&lt;='Hoone üldandmed'!$B$3*1,TRUE,FALSE)</f>
        <v>1</v>
      </c>
      <c r="H88" s="4"/>
      <c r="I88" s="1">
        <f>COUNTIFS($C$1:C88,C88)</f>
        <v>8</v>
      </c>
    </row>
    <row r="89" spans="3:9" x14ac:dyDescent="0.25">
      <c r="C89" s="4">
        <f t="shared" si="5"/>
        <v>3</v>
      </c>
      <c r="D89" s="4" t="s">
        <v>511</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512</v>
      </c>
      <c r="E90" s="4" t="s">
        <v>486</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490</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494</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498</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502</v>
      </c>
      <c r="E95" s="4" t="str">
        <f>IF(E85=0,"",E85)</f>
        <v/>
      </c>
      <c r="F95" s="7">
        <f>IF(IF(C95&lt;='Hoone üldandmed'!$B$3*1,TRUE,FALSE),C95,"")</f>
        <v>4</v>
      </c>
      <c r="G95" s="7" t="b">
        <f>IF(C95&lt;='Hoone üldandmed'!$B$3*1,TRUE,FALSE)</f>
        <v>1</v>
      </c>
      <c r="H95" s="4"/>
      <c r="I95" s="1">
        <f>COUNTIFS($C$1:C95,C95)</f>
        <v>5</v>
      </c>
    </row>
    <row r="96" spans="3:9" x14ac:dyDescent="0.25">
      <c r="C96" s="4">
        <f t="shared" si="5"/>
        <v>4</v>
      </c>
      <c r="D96" s="4" t="s">
        <v>505</v>
      </c>
      <c r="E96" s="4" t="s">
        <v>506</v>
      </c>
      <c r="F96" s="7">
        <f>IF(IF(C96&lt;='Hoone üldandmed'!$B$3*1,TRUE,FALSE),C96,"")</f>
        <v>4</v>
      </c>
      <c r="G96" s="7" t="b">
        <f>IF(C96&lt;='Hoone üldandmed'!$B$3*1,TRUE,FALSE)</f>
        <v>1</v>
      </c>
      <c r="H96" s="4"/>
      <c r="I96" s="1">
        <f>COUNTIFS($C$1:C96,C96)</f>
        <v>6</v>
      </c>
    </row>
    <row r="97" spans="3:9" x14ac:dyDescent="0.25">
      <c r="C97" s="4">
        <f t="shared" ref="C97:C106" si="6">C87+1</f>
        <v>4</v>
      </c>
      <c r="D97" s="4" t="s">
        <v>509</v>
      </c>
      <c r="E97" s="4" t="str">
        <f>IF(E87=0,"",E87)</f>
        <v/>
      </c>
      <c r="F97" s="7">
        <f>IF(IF(C97&lt;='Hoone üldandmed'!$B$3*1,TRUE,FALSE),C97,"")</f>
        <v>4</v>
      </c>
      <c r="G97" s="7" t="b">
        <f>IF(C97&lt;='Hoone üldandmed'!$B$3*1,TRUE,FALSE)</f>
        <v>1</v>
      </c>
      <c r="H97" s="4"/>
      <c r="I97" s="1">
        <f>COUNTIFS($C$1:C97,C97)</f>
        <v>7</v>
      </c>
    </row>
    <row r="98" spans="3:9" x14ac:dyDescent="0.25">
      <c r="C98" s="4">
        <f t="shared" si="6"/>
        <v>4</v>
      </c>
      <c r="D98" s="4" t="s">
        <v>510</v>
      </c>
      <c r="E98" s="4" t="str">
        <f>IF(E88=0,"",E88)</f>
        <v/>
      </c>
      <c r="F98" s="7">
        <f>IF(IF(C98&lt;='Hoone üldandmed'!$B$3*1,TRUE,FALSE),C98,"")</f>
        <v>4</v>
      </c>
      <c r="G98" s="7" t="b">
        <f>IF(C98&lt;='Hoone üldandmed'!$B$3*1,TRUE,FALSE)</f>
        <v>1</v>
      </c>
      <c r="H98" s="4"/>
      <c r="I98" s="1">
        <f>COUNTIFS($C$1:C98,C98)</f>
        <v>8</v>
      </c>
    </row>
    <row r="99" spans="3:9" x14ac:dyDescent="0.25">
      <c r="C99" s="4">
        <f t="shared" si="6"/>
        <v>4</v>
      </c>
      <c r="D99" s="4" t="s">
        <v>511</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512</v>
      </c>
      <c r="E100" s="4" t="s">
        <v>486</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490</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494</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498</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502</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505</v>
      </c>
      <c r="E106" s="4" t="s">
        <v>506</v>
      </c>
      <c r="F106" s="7">
        <f>IF(IF(C106&lt;='Hoone üldandmed'!$B$3*1,TRUE,FALSE),C106,"")</f>
        <v>5</v>
      </c>
      <c r="G106" s="7" t="b">
        <f>IF(C106&lt;='Hoone üldandmed'!$B$3*1,TRUE,FALSE)</f>
        <v>1</v>
      </c>
      <c r="H106" s="4"/>
      <c r="I106" s="1">
        <f>COUNTIFS($C$1:C106,C106)</f>
        <v>6</v>
      </c>
    </row>
    <row r="107" spans="3:9" x14ac:dyDescent="0.25">
      <c r="C107" s="4">
        <f t="shared" ref="C107:C116" si="7">C97+1</f>
        <v>5</v>
      </c>
      <c r="D107" s="4" t="s">
        <v>509</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510</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511</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512</v>
      </c>
      <c r="E110" s="4" t="s">
        <v>486</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490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494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498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502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505</v>
      </c>
      <c r="E116" s="4" t="s">
        <v>506</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509</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510</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511</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512</v>
      </c>
      <c r="E120" s="4" t="s">
        <v>486</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490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494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498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502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505</v>
      </c>
      <c r="E126" s="4" t="s">
        <v>506</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509</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510</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511</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512</v>
      </c>
      <c r="E130" s="4" t="s">
        <v>486</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490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494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498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502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505</v>
      </c>
      <c r="E136" s="4" t="s">
        <v>506</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509</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510</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511</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512</v>
      </c>
      <c r="E140" s="4" t="s">
        <v>486</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490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494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498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502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505</v>
      </c>
      <c r="E146" s="4" t="s">
        <v>506</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509</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510</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511</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512</v>
      </c>
      <c r="E150" s="4" t="s">
        <v>486</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490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494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498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502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505</v>
      </c>
      <c r="E156" s="4" t="s">
        <v>506</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509</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510</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511</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512</v>
      </c>
      <c r="E160" s="4" t="s">
        <v>486</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490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494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498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502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505</v>
      </c>
      <c r="E166" s="4" t="s">
        <v>506</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509</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510</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511</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512</v>
      </c>
      <c r="E170" s="4" t="s">
        <v>486</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490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494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498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502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505</v>
      </c>
      <c r="E176" s="4" t="s">
        <v>506</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509</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510</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511</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512</v>
      </c>
      <c r="E180" s="4" t="s">
        <v>486</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490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494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498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502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505</v>
      </c>
      <c r="E186" s="4" t="s">
        <v>506</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509</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510</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511</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512</v>
      </c>
      <c r="E190" s="4" t="s">
        <v>486</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490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494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498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502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505</v>
      </c>
      <c r="E196" s="4" t="s">
        <v>506</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509</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510</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511</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512</v>
      </c>
      <c r="E200" s="4" t="s">
        <v>486</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490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494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498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502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505</v>
      </c>
      <c r="E206" s="4" t="s">
        <v>506</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509</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510</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511</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512</v>
      </c>
      <c r="E210" s="4" t="s">
        <v>486</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490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494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498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502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505</v>
      </c>
      <c r="E216" s="4" t="s">
        <v>506</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509</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510</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511</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512</v>
      </c>
      <c r="E220" s="4" t="s">
        <v>486</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490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494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498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502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505</v>
      </c>
      <c r="E226" s="4" t="s">
        <v>506</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509</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510</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511</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512</v>
      </c>
      <c r="E230" s="4" t="s">
        <v>486</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490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494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498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502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505</v>
      </c>
      <c r="E236" s="4" t="s">
        <v>506</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509</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510</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511</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512</v>
      </c>
      <c r="E240" s="4" t="s">
        <v>486</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490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494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498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502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505</v>
      </c>
      <c r="E246" s="4" t="s">
        <v>506</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509</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510</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511</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512</v>
      </c>
      <c r="E250" s="4" t="s">
        <v>486</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490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494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498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502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505</v>
      </c>
      <c r="E256" s="4" t="s">
        <v>506</v>
      </c>
      <c r="F256" s="7" t="str">
        <f>IF(IF(C256&lt;='Hoone üldandmed'!$B$3*1,TRUE,FALSE),C256,"")</f>
        <v/>
      </c>
      <c r="G256" s="7" t="b">
        <f>IF(C256&lt;='Hoone üldandmed'!$B$3*1,TRUE,FALSE)</f>
        <v>0</v>
      </c>
      <c r="H256" s="4"/>
      <c r="I256" s="1">
        <f>COUNTIFS($C$1:C256,C256)</f>
        <v>6</v>
      </c>
    </row>
    <row r="257" spans="3:9" x14ac:dyDescent="0.25">
      <c r="C257" s="4">
        <f>C247+1</f>
        <v>20</v>
      </c>
      <c r="D257" s="4" t="s">
        <v>509</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510</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511</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512</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380</v>
      </c>
      <c r="B1" s="2" t="s">
        <v>33</v>
      </c>
    </row>
    <row r="2" spans="1:2" x14ac:dyDescent="0.25">
      <c r="A2" s="4" t="s">
        <v>384</v>
      </c>
      <c r="B2" s="4" t="s">
        <v>382</v>
      </c>
    </row>
    <row r="3" spans="1:2" x14ac:dyDescent="0.25">
      <c r="A3" s="4" t="s">
        <v>384</v>
      </c>
      <c r="B3" s="4" t="s">
        <v>385</v>
      </c>
    </row>
    <row r="4" spans="1:2" x14ac:dyDescent="0.25">
      <c r="A4" s="4" t="s">
        <v>384</v>
      </c>
      <c r="B4" s="4" t="s">
        <v>386</v>
      </c>
    </row>
    <row r="5" spans="1:2" x14ac:dyDescent="0.25">
      <c r="A5" s="4" t="s">
        <v>95</v>
      </c>
      <c r="B5" s="4" t="s">
        <v>387</v>
      </c>
    </row>
    <row r="6" spans="1:2" x14ac:dyDescent="0.25">
      <c r="A6" s="4" t="s">
        <v>95</v>
      </c>
      <c r="B6" s="4" t="s">
        <v>389</v>
      </c>
    </row>
    <row r="7" spans="1:2" x14ac:dyDescent="0.25">
      <c r="A7" s="4" t="s">
        <v>95</v>
      </c>
      <c r="B7" s="4" t="s">
        <v>390</v>
      </c>
    </row>
    <row r="8" spans="1:2" x14ac:dyDescent="0.25">
      <c r="A8" s="4" t="s">
        <v>95</v>
      </c>
      <c r="B8" s="4" t="s">
        <v>391</v>
      </c>
    </row>
    <row r="9" spans="1:2" x14ac:dyDescent="0.25">
      <c r="A9" s="4" t="s">
        <v>95</v>
      </c>
      <c r="B9" s="4" t="s">
        <v>392</v>
      </c>
    </row>
    <row r="10" spans="1:2" x14ac:dyDescent="0.25">
      <c r="A10" s="4" t="s">
        <v>95</v>
      </c>
      <c r="B10" s="4" t="s">
        <v>393</v>
      </c>
    </row>
    <row r="11" spans="1:2" x14ac:dyDescent="0.25">
      <c r="A11" s="4" t="s">
        <v>95</v>
      </c>
      <c r="B11" s="4" t="s">
        <v>362</v>
      </c>
    </row>
    <row r="12" spans="1:2" x14ac:dyDescent="0.25">
      <c r="A12" s="4" t="s">
        <v>95</v>
      </c>
      <c r="B12" s="4" t="s">
        <v>394</v>
      </c>
    </row>
    <row r="13" spans="1:2" x14ac:dyDescent="0.25">
      <c r="A13" s="4" t="s">
        <v>95</v>
      </c>
      <c r="B13" s="4" t="s">
        <v>395</v>
      </c>
    </row>
    <row r="14" spans="1:2" x14ac:dyDescent="0.25">
      <c r="A14" s="4" t="s">
        <v>95</v>
      </c>
      <c r="B14" s="4" t="s">
        <v>396</v>
      </c>
    </row>
    <row r="15" spans="1:2" x14ac:dyDescent="0.25">
      <c r="A15" s="4" t="s">
        <v>95</v>
      </c>
      <c r="B15" s="4" t="s">
        <v>397</v>
      </c>
    </row>
    <row r="16" spans="1:2" x14ac:dyDescent="0.25">
      <c r="A16" s="4" t="s">
        <v>95</v>
      </c>
      <c r="B16" s="4" t="s">
        <v>398</v>
      </c>
    </row>
    <row r="17" spans="1:2" x14ac:dyDescent="0.25">
      <c r="A17" s="4" t="s">
        <v>95</v>
      </c>
      <c r="B17" s="4" t="s">
        <v>399</v>
      </c>
    </row>
    <row r="18" spans="1:2" x14ac:dyDescent="0.25">
      <c r="A18" s="4" t="s">
        <v>95</v>
      </c>
      <c r="B18" s="4" t="s">
        <v>244</v>
      </c>
    </row>
    <row r="19" spans="1:2" x14ac:dyDescent="0.25">
      <c r="A19" s="4" t="s">
        <v>95</v>
      </c>
      <c r="B19" s="4" t="s">
        <v>142</v>
      </c>
    </row>
    <row r="20" spans="1:2" x14ac:dyDescent="0.25">
      <c r="A20" s="4" t="s">
        <v>95</v>
      </c>
      <c r="B20" s="4" t="s">
        <v>400</v>
      </c>
    </row>
    <row r="21" spans="1:2" x14ac:dyDescent="0.25">
      <c r="A21" s="4" t="s">
        <v>95</v>
      </c>
      <c r="B21" s="4" t="s">
        <v>401</v>
      </c>
    </row>
    <row r="22" spans="1:2" x14ac:dyDescent="0.25">
      <c r="A22" s="4" t="s">
        <v>95</v>
      </c>
      <c r="B22" s="4" t="s">
        <v>96</v>
      </c>
    </row>
    <row r="23" spans="1:2" x14ac:dyDescent="0.25">
      <c r="A23" s="4" t="s">
        <v>95</v>
      </c>
      <c r="B23" s="4" t="s">
        <v>365</v>
      </c>
    </row>
    <row r="24" spans="1:2" x14ac:dyDescent="0.25">
      <c r="A24" s="4" t="s">
        <v>95</v>
      </c>
      <c r="B24" s="4" t="s">
        <v>402</v>
      </c>
    </row>
    <row r="25" spans="1:2" x14ac:dyDescent="0.25">
      <c r="A25" s="4" t="s">
        <v>44</v>
      </c>
      <c r="B25" s="4" t="s">
        <v>216</v>
      </c>
    </row>
    <row r="26" spans="1:2" x14ac:dyDescent="0.25">
      <c r="A26" s="4" t="s">
        <v>44</v>
      </c>
      <c r="B26" s="4" t="s">
        <v>403</v>
      </c>
    </row>
    <row r="27" spans="1:2" x14ac:dyDescent="0.25">
      <c r="A27" s="4" t="s">
        <v>44</v>
      </c>
      <c r="B27" s="4" t="s">
        <v>45</v>
      </c>
    </row>
    <row r="28" spans="1:2" x14ac:dyDescent="0.25">
      <c r="A28" s="4" t="s">
        <v>49</v>
      </c>
      <c r="B28" s="4" t="s">
        <v>404</v>
      </c>
    </row>
    <row r="29" spans="1:2" x14ac:dyDescent="0.25">
      <c r="A29" s="4" t="s">
        <v>49</v>
      </c>
      <c r="B29" s="4" t="s">
        <v>405</v>
      </c>
    </row>
    <row r="30" spans="1:2" x14ac:dyDescent="0.25">
      <c r="A30" s="4" t="s">
        <v>49</v>
      </c>
      <c r="B30" s="4" t="s">
        <v>68</v>
      </c>
    </row>
    <row r="31" spans="1:2" x14ac:dyDescent="0.25">
      <c r="A31" s="4" t="s">
        <v>49</v>
      </c>
      <c r="B31" s="4" t="s">
        <v>407</v>
      </c>
    </row>
    <row r="32" spans="1:2" x14ac:dyDescent="0.25">
      <c r="A32" s="4" t="s">
        <v>49</v>
      </c>
      <c r="B32" s="4" t="s">
        <v>409</v>
      </c>
    </row>
    <row r="33" spans="1:2" x14ac:dyDescent="0.25">
      <c r="A33" s="4" t="s">
        <v>49</v>
      </c>
      <c r="B33" s="4" t="s">
        <v>411</v>
      </c>
    </row>
    <row r="34" spans="1:2" x14ac:dyDescent="0.25">
      <c r="A34" s="4" t="s">
        <v>49</v>
      </c>
      <c r="B34" s="4" t="s">
        <v>132</v>
      </c>
    </row>
    <row r="35" spans="1:2" x14ac:dyDescent="0.25">
      <c r="A35" s="4" t="s">
        <v>49</v>
      </c>
      <c r="B35" s="4" t="s">
        <v>200</v>
      </c>
    </row>
    <row r="36" spans="1:2" x14ac:dyDescent="0.25">
      <c r="A36" s="4" t="s">
        <v>49</v>
      </c>
      <c r="B36" s="4" t="s">
        <v>412</v>
      </c>
    </row>
    <row r="37" spans="1:2" x14ac:dyDescent="0.25">
      <c r="A37" s="4" t="s">
        <v>49</v>
      </c>
      <c r="B37" s="4" t="s">
        <v>112</v>
      </c>
    </row>
    <row r="38" spans="1:2" x14ac:dyDescent="0.25">
      <c r="A38" s="4" t="s">
        <v>49</v>
      </c>
      <c r="B38" s="4" t="s">
        <v>421</v>
      </c>
    </row>
    <row r="39" spans="1:2" x14ac:dyDescent="0.25">
      <c r="A39" s="4" t="s">
        <v>49</v>
      </c>
      <c r="B39" s="4" t="s">
        <v>77</v>
      </c>
    </row>
    <row r="40" spans="1:2" x14ac:dyDescent="0.25">
      <c r="A40" s="4" t="s">
        <v>49</v>
      </c>
      <c r="B40" s="4" t="s">
        <v>56</v>
      </c>
    </row>
    <row r="41" spans="1:2" x14ac:dyDescent="0.25">
      <c r="A41" s="4" t="s">
        <v>49</v>
      </c>
      <c r="B41" s="4" t="s">
        <v>423</v>
      </c>
    </row>
    <row r="42" spans="1:2" x14ac:dyDescent="0.25">
      <c r="A42" s="4" t="s">
        <v>49</v>
      </c>
      <c r="B42" s="4" t="s">
        <v>424</v>
      </c>
    </row>
    <row r="43" spans="1:2" x14ac:dyDescent="0.25">
      <c r="A43" s="4" t="s">
        <v>49</v>
      </c>
      <c r="B43" s="5" t="s">
        <v>426</v>
      </c>
    </row>
    <row r="44" spans="1:2" x14ac:dyDescent="0.25">
      <c r="A44" s="4" t="s">
        <v>49</v>
      </c>
      <c r="B44" s="4" t="s">
        <v>146</v>
      </c>
    </row>
    <row r="45" spans="1:2" x14ac:dyDescent="0.25">
      <c r="A45" s="4" t="s">
        <v>49</v>
      </c>
      <c r="B45" s="4" t="s">
        <v>427</v>
      </c>
    </row>
    <row r="46" spans="1:2" x14ac:dyDescent="0.25">
      <c r="A46" s="4" t="s">
        <v>49</v>
      </c>
      <c r="B46" s="4" t="s">
        <v>430</v>
      </c>
    </row>
    <row r="47" spans="1:2" x14ac:dyDescent="0.25">
      <c r="A47" s="4" t="s">
        <v>49</v>
      </c>
      <c r="B47" s="4" t="s">
        <v>241</v>
      </c>
    </row>
    <row r="48" spans="1:2" x14ac:dyDescent="0.25">
      <c r="A48" s="4" t="s">
        <v>49</v>
      </c>
      <c r="B48" s="4" t="s">
        <v>431</v>
      </c>
    </row>
    <row r="49" spans="1:2" x14ac:dyDescent="0.25">
      <c r="A49" s="4" t="s">
        <v>49</v>
      </c>
      <c r="B49" s="4" t="s">
        <v>433</v>
      </c>
    </row>
    <row r="50" spans="1:2" x14ac:dyDescent="0.25">
      <c r="A50" s="4" t="s">
        <v>49</v>
      </c>
      <c r="B50" s="4" t="s">
        <v>248</v>
      </c>
    </row>
    <row r="51" spans="1:2" x14ac:dyDescent="0.25">
      <c r="A51" s="4" t="s">
        <v>49</v>
      </c>
      <c r="B51" s="4" t="s">
        <v>50</v>
      </c>
    </row>
    <row r="52" spans="1:2" x14ac:dyDescent="0.25">
      <c r="A52" s="4" t="s">
        <v>49</v>
      </c>
      <c r="B52" s="4" t="s">
        <v>122</v>
      </c>
    </row>
    <row r="53" spans="1:2" x14ac:dyDescent="0.25">
      <c r="A53" s="4" t="s">
        <v>49</v>
      </c>
      <c r="B53" s="5" t="s">
        <v>434</v>
      </c>
    </row>
    <row r="54" spans="1:2" x14ac:dyDescent="0.25">
      <c r="A54" s="4" t="s">
        <v>49</v>
      </c>
      <c r="B54" s="4" t="s">
        <v>436</v>
      </c>
    </row>
    <row r="55" spans="1:2" x14ac:dyDescent="0.25">
      <c r="A55" s="4" t="s">
        <v>49</v>
      </c>
      <c r="B55" s="5" t="s">
        <v>438</v>
      </c>
    </row>
    <row r="56" spans="1:2" x14ac:dyDescent="0.25">
      <c r="A56" s="4" t="s">
        <v>49</v>
      </c>
      <c r="B56" s="4" t="s">
        <v>440</v>
      </c>
    </row>
    <row r="57" spans="1:2" x14ac:dyDescent="0.25">
      <c r="A57" s="4" t="s">
        <v>49</v>
      </c>
      <c r="B57" s="4" t="s">
        <v>441</v>
      </c>
    </row>
    <row r="58" spans="1:2" x14ac:dyDescent="0.25">
      <c r="A58" s="4" t="s">
        <v>49</v>
      </c>
      <c r="B58" s="4" t="s">
        <v>443</v>
      </c>
    </row>
    <row r="59" spans="1:2" x14ac:dyDescent="0.25">
      <c r="A59" s="4" t="s">
        <v>49</v>
      </c>
      <c r="B59" s="4" t="s">
        <v>444</v>
      </c>
    </row>
    <row r="60" spans="1:2" x14ac:dyDescent="0.25">
      <c r="A60" s="4" t="s">
        <v>49</v>
      </c>
      <c r="B60" s="4" t="s">
        <v>445</v>
      </c>
    </row>
    <row r="61" spans="1:2" x14ac:dyDescent="0.25">
      <c r="A61" s="4" t="s">
        <v>49</v>
      </c>
      <c r="B61" s="4" t="s">
        <v>447</v>
      </c>
    </row>
    <row r="62" spans="1:2" x14ac:dyDescent="0.25">
      <c r="A62" s="4" t="s">
        <v>49</v>
      </c>
      <c r="B62" s="4" t="s">
        <v>449</v>
      </c>
    </row>
    <row r="63" spans="1:2" x14ac:dyDescent="0.25">
      <c r="A63" s="4" t="s">
        <v>49</v>
      </c>
      <c r="B63" s="4" t="s">
        <v>451</v>
      </c>
    </row>
    <row r="64" spans="1:2" x14ac:dyDescent="0.25">
      <c r="A64" s="4" t="s">
        <v>49</v>
      </c>
      <c r="B64" s="4" t="s">
        <v>174</v>
      </c>
    </row>
    <row r="65" spans="1:2" x14ac:dyDescent="0.25">
      <c r="A65" s="4" t="s">
        <v>49</v>
      </c>
      <c r="B65" s="4" t="s">
        <v>453</v>
      </c>
    </row>
    <row r="66" spans="1:2" x14ac:dyDescent="0.25">
      <c r="A66" s="4" t="s">
        <v>49</v>
      </c>
      <c r="B66" s="4" t="s">
        <v>166</v>
      </c>
    </row>
    <row r="67" spans="1:2" x14ac:dyDescent="0.25">
      <c r="A67" s="4" t="s">
        <v>49</v>
      </c>
      <c r="B67" s="4" t="s">
        <v>455</v>
      </c>
    </row>
    <row r="68" spans="1:2" x14ac:dyDescent="0.25">
      <c r="A68" s="4" t="s">
        <v>49</v>
      </c>
      <c r="B68" s="4" t="s">
        <v>85</v>
      </c>
    </row>
    <row r="69" spans="1:2" x14ac:dyDescent="0.25">
      <c r="A69" s="4" t="s">
        <v>49</v>
      </c>
      <c r="B69" s="4" t="s">
        <v>73</v>
      </c>
    </row>
    <row r="70" spans="1:2" x14ac:dyDescent="0.25">
      <c r="A70" s="4" t="s">
        <v>49</v>
      </c>
      <c r="B70" s="4" t="s">
        <v>457</v>
      </c>
    </row>
    <row r="71" spans="1:2" x14ac:dyDescent="0.25">
      <c r="A71" s="4" t="s">
        <v>49</v>
      </c>
      <c r="B71" s="4" t="s">
        <v>458</v>
      </c>
    </row>
    <row r="72" spans="1:2" x14ac:dyDescent="0.25">
      <c r="A72" s="4" t="s">
        <v>49</v>
      </c>
      <c r="B72" s="4" t="s">
        <v>460</v>
      </c>
    </row>
    <row r="73" spans="1:2" x14ac:dyDescent="0.25">
      <c r="A73" s="4" t="s">
        <v>49</v>
      </c>
      <c r="B73" s="4" t="s">
        <v>81</v>
      </c>
    </row>
    <row r="74" spans="1:2" x14ac:dyDescent="0.25">
      <c r="A74" s="4" t="s">
        <v>49</v>
      </c>
      <c r="B74" s="4" t="s">
        <v>461</v>
      </c>
    </row>
    <row r="75" spans="1:2" x14ac:dyDescent="0.25">
      <c r="A75" s="4" t="s">
        <v>49</v>
      </c>
      <c r="B75" s="4" t="s">
        <v>463</v>
      </c>
    </row>
    <row r="76" spans="1:2" x14ac:dyDescent="0.25">
      <c r="A76" s="4" t="s">
        <v>49</v>
      </c>
      <c r="B76" s="4" t="s">
        <v>465</v>
      </c>
    </row>
    <row r="77" spans="1:2" x14ac:dyDescent="0.25">
      <c r="A77" s="4" t="s">
        <v>49</v>
      </c>
      <c r="B77" s="4" t="s">
        <v>246</v>
      </c>
    </row>
    <row r="78" spans="1:2" x14ac:dyDescent="0.25">
      <c r="A78" s="4" t="s">
        <v>49</v>
      </c>
      <c r="B78" s="4" t="s">
        <v>466</v>
      </c>
    </row>
    <row r="79" spans="1:2" x14ac:dyDescent="0.25">
      <c r="A79" s="4" t="s">
        <v>49</v>
      </c>
      <c r="B79" s="4" t="s">
        <v>468</v>
      </c>
    </row>
    <row r="80" spans="1:2" x14ac:dyDescent="0.25">
      <c r="A80" s="4" t="s">
        <v>49</v>
      </c>
      <c r="B80" s="4" t="s">
        <v>469</v>
      </c>
    </row>
    <row r="81" spans="1:2" x14ac:dyDescent="0.25">
      <c r="A81" s="4" t="s">
        <v>49</v>
      </c>
      <c r="B81" s="4" t="s">
        <v>471</v>
      </c>
    </row>
    <row r="82" spans="1:2" x14ac:dyDescent="0.25">
      <c r="A82" s="4" t="s">
        <v>49</v>
      </c>
      <c r="B82" s="4" t="s">
        <v>473</v>
      </c>
    </row>
    <row r="83" spans="1:2" x14ac:dyDescent="0.25">
      <c r="A83" s="4" t="s">
        <v>49</v>
      </c>
      <c r="B83" s="4" t="s">
        <v>474</v>
      </c>
    </row>
    <row r="84" spans="1:2" x14ac:dyDescent="0.25">
      <c r="A84" s="4" t="s">
        <v>49</v>
      </c>
      <c r="B84" s="4" t="s">
        <v>476</v>
      </c>
    </row>
    <row r="85" spans="1:2" x14ac:dyDescent="0.25">
      <c r="A85" s="4" t="s">
        <v>49</v>
      </c>
      <c r="B85" s="4" t="s">
        <v>477</v>
      </c>
    </row>
    <row r="86" spans="1:2" x14ac:dyDescent="0.25">
      <c r="A86" s="4" t="s">
        <v>49</v>
      </c>
      <c r="B86" s="4" t="s">
        <v>478</v>
      </c>
    </row>
    <row r="87" spans="1:2" x14ac:dyDescent="0.25">
      <c r="A87" s="4" t="s">
        <v>49</v>
      </c>
      <c r="B87" s="4" t="s">
        <v>479</v>
      </c>
    </row>
    <row r="88" spans="1:2" x14ac:dyDescent="0.25">
      <c r="A88" s="4" t="s">
        <v>49</v>
      </c>
      <c r="B88" s="4" t="s">
        <v>481</v>
      </c>
    </row>
    <row r="89" spans="1:2" x14ac:dyDescent="0.25">
      <c r="A89" s="4" t="s">
        <v>49</v>
      </c>
      <c r="B89" s="4" t="s">
        <v>482</v>
      </c>
    </row>
    <row r="90" spans="1:2" x14ac:dyDescent="0.25">
      <c r="A90" s="4" t="s">
        <v>49</v>
      </c>
      <c r="B90" s="4" t="s">
        <v>484</v>
      </c>
    </row>
    <row r="91" spans="1:2" x14ac:dyDescent="0.25">
      <c r="A91" s="4" t="s">
        <v>49</v>
      </c>
      <c r="B91" s="4" t="s">
        <v>62</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95" zoomScaleNormal="95" workbookViewId="0">
      <pane ySplit="2" topLeftCell="A3" activePane="bottomLeft" state="frozen"/>
      <selection activeCell="G1" sqref="G1"/>
      <selection pane="bottomLeft" activeCell="AW2" sqref="AW2:AW6"/>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528</v>
      </c>
      <c r="AB1" s="32"/>
      <c r="AC1" s="36" t="s">
        <v>528</v>
      </c>
      <c r="AU1" s="32"/>
      <c r="AV1" s="32"/>
      <c r="AW1" s="25" t="str">
        <f>IF(SIGN(COUNTIFS(Tabel1[Jaotus],"Ainukasutuses pind",Tabel1[Üürnik],"")+COUNTIFS(Tabel1[Jaotus],"&lt;&gt;Ainukasutuses pind",Tabel1[Üürnik],"*"))=0,"","Kontrolli Eksplikatsiooni lehel punasega värvitud väljasid")</f>
        <v/>
      </c>
      <c r="BF1" s="25" t="s">
        <v>529</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 xml:space="preserve">Rahandusministeerium </v>
      </c>
      <c r="K2" s="13" t="str">
        <f ca="1">Eksplikatsioon!P3</f>
        <v>Aktiivne vakantsus</v>
      </c>
      <c r="L2" s="13" t="str">
        <f ca="1">Eksplikatsioon!Q3</f>
        <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 xml:space="preserve">Rahandusministeerium </v>
      </c>
      <c r="AD2" s="13" t="str">
        <f ca="1">Eksplikatsioon!P3</f>
        <v>Aktiivne vakantsus</v>
      </c>
      <c r="AE2" s="13" t="str">
        <f ca="1">Eksplikatsioon!Q3</f>
        <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40</v>
      </c>
      <c r="AX2" s="62" t="s">
        <v>41</v>
      </c>
      <c r="AY2" s="62" t="s">
        <v>53</v>
      </c>
      <c r="AZ2" s="62" t="s">
        <v>530</v>
      </c>
      <c r="BA2" s="62" t="s">
        <v>495</v>
      </c>
      <c r="BB2" s="62" t="s">
        <v>531</v>
      </c>
      <c r="BC2" s="62" t="s">
        <v>532</v>
      </c>
      <c r="BD2" s="62" t="s">
        <v>533</v>
      </c>
      <c r="BF2" s="61" t="s">
        <v>40</v>
      </c>
      <c r="BG2" s="61" t="s">
        <v>41</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5.7</v>
      </c>
      <c r="F3" s="23" t="str">
        <f>IF(Eksplikatsioon!H4=0,"",Eksplikatsioon!H4)</f>
        <v>trepp</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 xml:space="preserve">Rahandusministeerium </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3254.8999999999992</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3254.8999999999992</v>
      </c>
      <c r="BD3" s="47">
        <f ca="1">IFERROR(IF(AND(AW3&lt;&gt;"passiivne vakantsus"),BC3/(SUMIFS(BC:BC,AW:AW,"Üüritav pind kokku")),""),"")</f>
        <v>1</v>
      </c>
      <c r="BF3" s="38" t="s">
        <v>54</v>
      </c>
      <c r="BG3" s="38"/>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Koridor</v>
      </c>
      <c r="E4" s="58">
        <f>IF(Eksplikatsioon!F5=0,"",Eksplikatsioon!F5)</f>
        <v>11.2</v>
      </c>
      <c r="F4" s="23" t="str">
        <f>IF(Eksplikatsioon!H5=0,"",Eksplikatsioon!H5)</f>
        <v>trepihall</v>
      </c>
      <c r="G4" s="23" t="str">
        <f>IF(Eksplikatsioon!J5=0,"",Eksplikatsioon!J5)</f>
        <v>Ainukasutuses pind</v>
      </c>
      <c r="H4" s="23" t="str">
        <f>IF(Eksplikatsioon!K5=0,"",Eksplikatsioon!K5)</f>
        <v xml:space="preserve">Rahandusministeerium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f t="shared" ref="BD4:BD9" ca="1" si="4">IFERROR(IF(AND(AW4&lt;&gt;"passiivne vakantsus"),BC4/(SUMIFS(BC:BC,AW:AW,"Üüritav pind kokku")),""),"")</f>
        <v>0</v>
      </c>
      <c r="BF4" s="38"/>
      <c r="BG4" s="38"/>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Hoiuruum/Ladu</v>
      </c>
      <c r="E5" s="58">
        <f>IF(Eksplikatsioon!F6=0,"",Eksplikatsioon!F6)</f>
        <v>7.9</v>
      </c>
      <c r="F5" s="23" t="str">
        <f>IF(Eksplikatsioon!H6=0,"",Eksplikatsioon!H6)</f>
        <v>panipaik</v>
      </c>
      <c r="G5" s="23" t="str">
        <f>IF(Eksplikatsioon!J6=0,"",Eksplikatsioon!J6)</f>
        <v>Ainukasutuses pind</v>
      </c>
      <c r="H5" s="23" t="str">
        <f>IF(Eksplikatsioon!K6=0,"",Eksplikatsioon!K6)</f>
        <v xml:space="preserve">Rahandusministeerium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3254.8999999999992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3254.8999999999992</v>
      </c>
      <c r="BD5" s="47">
        <f t="shared" ca="1" si="4"/>
        <v>1</v>
      </c>
      <c r="BF5" s="38"/>
      <c r="BG5" s="38"/>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Hoiuruum/Ladu</v>
      </c>
      <c r="E6" s="58">
        <f>IF(Eksplikatsioon!F7=0,"",Eksplikatsioon!F7)</f>
        <v>13.2</v>
      </c>
      <c r="F6" s="23" t="str">
        <f>IF(Eksplikatsioon!H7=0,"",Eksplikatsioon!H7)</f>
        <v>inventar</v>
      </c>
      <c r="G6" s="23" t="str">
        <f>IF(Eksplikatsioon!J7=0,"",Eksplikatsioon!J7)</f>
        <v>Ainukasutuses pind</v>
      </c>
      <c r="H6" s="23" t="str">
        <f>IF(Eksplikatsioon!K7=0,"",Eksplikatsioon!K7)</f>
        <v xml:space="preserve">Rahandusministeerium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WC</v>
      </c>
      <c r="E7" s="58">
        <f>IF(Eksplikatsioon!F8=0,"",Eksplikatsioon!F8)</f>
        <v>8.5</v>
      </c>
      <c r="F7" s="23" t="str">
        <f>IF(Eksplikatsioon!H8=0,"",Eksplikatsioon!H8)</f>
        <v>wc</v>
      </c>
      <c r="G7" s="23" t="str">
        <f>IF(Eksplikatsioon!J8=0,"",Eksplikatsioon!J8)</f>
        <v>Ainukasutuses pind</v>
      </c>
      <c r="H7" s="23" t="str">
        <f>IF(Eksplikatsioon!K8=0,"",Eksplikatsioon!K8)</f>
        <v xml:space="preserve">Rahandusministeerium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Koridor</v>
      </c>
      <c r="E8" s="58">
        <f>IF(Eksplikatsioon!F9=0,"",Eksplikatsioon!F9)</f>
        <v>10.7</v>
      </c>
      <c r="F8" s="23" t="str">
        <f>IF(Eksplikatsioon!H9=0,"",Eksplikatsioon!H9)</f>
        <v>koridor</v>
      </c>
      <c r="G8" s="23" t="str">
        <f>IF(Eksplikatsioon!J9=0,"",Eksplikatsioon!J9)</f>
        <v>Ainukasutuses pind</v>
      </c>
      <c r="H8" s="23" t="str">
        <f>IF(Eksplikatsioon!K9=0,"",Eksplikatsioon!K9)</f>
        <v xml:space="preserve">Rahandusministeerium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Arhiiv</v>
      </c>
      <c r="E9" s="58">
        <f>IF(Eksplikatsioon!F10=0,"",Eksplikatsioon!F10)</f>
        <v>9.8000000000000007</v>
      </c>
      <c r="F9" s="23" t="str">
        <f>IF(Eksplikatsioon!H10=0,"",Eksplikatsioon!H10)</f>
        <v>arhiiv</v>
      </c>
      <c r="G9" s="23" t="str">
        <f>IF(Eksplikatsioon!J10=0,"",Eksplikatsioon!J10)</f>
        <v>Ainukasutuses pind</v>
      </c>
      <c r="H9" s="23" t="str">
        <f>IF(Eksplikatsioon!K10=0,"",Eksplikatsioon!K10)</f>
        <v xml:space="preserve">Rahandusministeerium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3" t="str">
        <f>IF(Eksplikatsioon!A11=0,"",Eksplikatsioon!A11)</f>
        <v>00</v>
      </c>
      <c r="B10" s="60" t="str">
        <f>IF(Eksplikatsioon!B11=0,"",Eksplikatsioon!B11)</f>
        <v>008</v>
      </c>
      <c r="C10" s="23" t="str">
        <f>IF(Eksplikatsioon!C11=0,"",Eksplikatsioon!C11)</f>
        <v>ÜÜRITAV PIND</v>
      </c>
      <c r="D10" s="23" t="str">
        <f>IF(Eksplikatsioon!D11=0,"",Eksplikatsioon!D11)</f>
        <v>Arhiiv</v>
      </c>
      <c r="E10" s="58">
        <f>IF(Eksplikatsioon!F11=0,"",Eksplikatsioon!F11)</f>
        <v>9.5</v>
      </c>
      <c r="F10" s="23" t="str">
        <f>IF(Eksplikatsioon!H11=0,"",Eksplikatsioon!H11)</f>
        <v>arhiiv</v>
      </c>
      <c r="G10" s="23" t="str">
        <f>IF(Eksplikatsioon!J11=0,"",Eksplikatsioon!J11)</f>
        <v>Ainukasutuses pind</v>
      </c>
      <c r="H10" s="23" t="str">
        <f>IF(Eksplikatsioon!K11=0,"",Eksplikatsioon!K11)</f>
        <v xml:space="preserve">Rahandusministeerium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00</v>
      </c>
      <c r="B11" s="60" t="str">
        <f>IF(Eksplikatsioon!B12=0,"",Eksplikatsioon!B12)</f>
        <v>009</v>
      </c>
      <c r="C11" s="23" t="str">
        <f>IF(Eksplikatsioon!C12=0,"",Eksplikatsioon!C12)</f>
        <v>ÜÜRITAV PIND</v>
      </c>
      <c r="D11" s="23" t="str">
        <f>IF(Eksplikatsioon!D12=0,"",Eksplikatsioon!D12)</f>
        <v>Puhkeruum</v>
      </c>
      <c r="E11" s="58">
        <f>IF(Eksplikatsioon!F12=0,"",Eksplikatsioon!F12)</f>
        <v>177</v>
      </c>
      <c r="F11" s="23" t="str">
        <f>IF(Eksplikatsioon!H12=0,"",Eksplikatsioon!H12)</f>
        <v>vabaajasaal</v>
      </c>
      <c r="G11" s="23" t="str">
        <f>IF(Eksplikatsioon!J12=0,"",Eksplikatsioon!J12)</f>
        <v>Ainukasutuses pind</v>
      </c>
      <c r="H11" s="23" t="str">
        <f>IF(Eksplikatsioon!K12=0,"",Eksplikatsioon!K12)</f>
        <v xml:space="preserve">Rahandusministeerium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00</v>
      </c>
      <c r="B12" s="60" t="str">
        <f>IF(Eksplikatsioon!B13=0,"",Eksplikatsioon!B13)</f>
        <v>010</v>
      </c>
      <c r="C12" s="23" t="str">
        <f>IF(Eksplikatsioon!C13=0,"",Eksplikatsioon!C13)</f>
        <v>ÜÜRITAV PIND</v>
      </c>
      <c r="D12" s="23" t="str">
        <f>IF(Eksplikatsioon!D13=0,"",Eksplikatsioon!D13)</f>
        <v>Garderoob</v>
      </c>
      <c r="E12" s="58">
        <f>IF(Eksplikatsioon!F13=0,"",Eksplikatsioon!F13)</f>
        <v>19.399999999999999</v>
      </c>
      <c r="F12" s="23" t="str">
        <f>IF(Eksplikatsioon!H13=0,"",Eksplikatsioon!H13)</f>
        <v>garderoob</v>
      </c>
      <c r="G12" s="23" t="str">
        <f>IF(Eksplikatsioon!J13=0,"",Eksplikatsioon!J13)</f>
        <v>Ainukasutuses pind</v>
      </c>
      <c r="H12" s="23" t="str">
        <f>IF(Eksplikatsioon!K13=0,"",Eksplikatsioon!K13)</f>
        <v xml:space="preserve">Rahandusministeerium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00</v>
      </c>
      <c r="B13" s="60" t="str">
        <f>IF(Eksplikatsioon!B14=0,"",Eksplikatsioon!B14)</f>
        <v>011</v>
      </c>
      <c r="C13" s="23" t="str">
        <f>IF(Eksplikatsioon!C14=0,"",Eksplikatsioon!C14)</f>
        <v>ÜÜRITAV PIND</v>
      </c>
      <c r="D13" s="23" t="str">
        <f>IF(Eksplikatsioon!D14=0,"",Eksplikatsioon!D14)</f>
        <v>Riietusruum</v>
      </c>
      <c r="E13" s="58">
        <f>IF(Eksplikatsioon!F14=0,"",Eksplikatsioon!F14)</f>
        <v>3.8</v>
      </c>
      <c r="F13" s="23" t="str">
        <f>IF(Eksplikatsioon!H14=0,"",Eksplikatsioon!H14)</f>
        <v>riietus M</v>
      </c>
      <c r="G13" s="23" t="str">
        <f>IF(Eksplikatsioon!J14=0,"",Eksplikatsioon!J14)</f>
        <v>Ainukasutuses pind</v>
      </c>
      <c r="H13" s="23" t="str">
        <f>IF(Eksplikatsioon!K14=0,"",Eksplikatsioon!K14)</f>
        <v xml:space="preserve">Rahandusministeerium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00</v>
      </c>
      <c r="B14" s="60" t="str">
        <f>IF(Eksplikatsioon!B15=0,"",Eksplikatsioon!B15)</f>
        <v>012</v>
      </c>
      <c r="C14" s="23" t="str">
        <f>IF(Eksplikatsioon!C15=0,"",Eksplikatsioon!C15)</f>
        <v>ÜÜRITAV PIND</v>
      </c>
      <c r="D14" s="23" t="str">
        <f>IF(Eksplikatsioon!D15=0,"",Eksplikatsioon!D15)</f>
        <v>Pesuruum</v>
      </c>
      <c r="E14" s="58">
        <f>IF(Eksplikatsioon!F15=0,"",Eksplikatsioon!F15)</f>
        <v>5.4</v>
      </c>
      <c r="F14" s="23" t="str">
        <f>IF(Eksplikatsioon!H15=0,"",Eksplikatsioon!H15)</f>
        <v>dušš M</v>
      </c>
      <c r="G14" s="23" t="str">
        <f>IF(Eksplikatsioon!J15=0,"",Eksplikatsioon!J15)</f>
        <v>Ainukasutuses pind</v>
      </c>
      <c r="H14" s="23" t="str">
        <f>IF(Eksplikatsioon!K15=0,"",Eksplikatsioon!K15)</f>
        <v xml:space="preserve">Rahandusministeerium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00</v>
      </c>
      <c r="B15" s="60" t="str">
        <f>IF(Eksplikatsioon!B16=0,"",Eksplikatsioon!B16)</f>
        <v>013</v>
      </c>
      <c r="C15" s="23" t="str">
        <f>IF(Eksplikatsioon!C16=0,"",Eksplikatsioon!C16)</f>
        <v>ÜÜRITAV PIND</v>
      </c>
      <c r="D15" s="23" t="str">
        <f>IF(Eksplikatsioon!D16=0,"",Eksplikatsioon!D16)</f>
        <v>Riietusruum</v>
      </c>
      <c r="E15" s="58">
        <f>IF(Eksplikatsioon!F16=0,"",Eksplikatsioon!F16)</f>
        <v>4</v>
      </c>
      <c r="F15" s="23" t="str">
        <f>IF(Eksplikatsioon!H16=0,"",Eksplikatsioon!H16)</f>
        <v>riietus N</v>
      </c>
      <c r="G15" s="23" t="str">
        <f>IF(Eksplikatsioon!J16=0,"",Eksplikatsioon!J16)</f>
        <v>Ainukasutuses pind</v>
      </c>
      <c r="H15" s="23" t="str">
        <f>IF(Eksplikatsioon!K16=0,"",Eksplikatsioon!K16)</f>
        <v xml:space="preserve">Rahandusministeerium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0" t="str">
        <f>IF(Eksplikatsioon!B17=0,"",Eksplikatsioon!B17)</f>
        <v>014</v>
      </c>
      <c r="C16" s="23" t="str">
        <f>IF(Eksplikatsioon!C17=0,"",Eksplikatsioon!C17)</f>
        <v>ÜÜRITAV PIND</v>
      </c>
      <c r="D16" s="23" t="str">
        <f>IF(Eksplikatsioon!D17=0,"",Eksplikatsioon!D17)</f>
        <v>Pesuruum</v>
      </c>
      <c r="E16" s="58">
        <f>IF(Eksplikatsioon!F17=0,"",Eksplikatsioon!F17)</f>
        <v>6</v>
      </c>
      <c r="F16" s="23" t="str">
        <f>IF(Eksplikatsioon!H17=0,"",Eksplikatsioon!H17)</f>
        <v>dušš N</v>
      </c>
      <c r="G16" s="23" t="str">
        <f>IF(Eksplikatsioon!J17=0,"",Eksplikatsioon!J17)</f>
        <v>Ainukasutuses pind</v>
      </c>
      <c r="H16" s="23" t="str">
        <f>IF(Eksplikatsioon!K17=0,"",Eksplikatsioon!K17)</f>
        <v xml:space="preserve">Rahandusministeerium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015</v>
      </c>
      <c r="C17" s="23" t="str">
        <f>IF(Eksplikatsioon!C18=0,"",Eksplikatsioon!C18)</f>
        <v>ÜÜRITAV PIND</v>
      </c>
      <c r="D17" s="23" t="str">
        <f>IF(Eksplikatsioon!D18=0,"",Eksplikatsioon!D18)</f>
        <v>Hoiuruum/Ladu</v>
      </c>
      <c r="E17" s="58">
        <f>IF(Eksplikatsioon!F18=0,"",Eksplikatsioon!F18)</f>
        <v>18.899999999999999</v>
      </c>
      <c r="F17" s="23" t="str">
        <f>IF(Eksplikatsioon!H18=0,"",Eksplikatsioon!H18)</f>
        <v>hoone inventar</v>
      </c>
      <c r="G17" s="23" t="str">
        <f>IF(Eksplikatsioon!J18=0,"",Eksplikatsioon!J18)</f>
        <v>Ainukasutuses pind</v>
      </c>
      <c r="H17" s="23" t="str">
        <f>IF(Eksplikatsioon!K18=0,"",Eksplikatsioon!K18)</f>
        <v xml:space="preserve">Rahandusministeerium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016</v>
      </c>
      <c r="C18" s="23" t="str">
        <f>IF(Eksplikatsioon!C19=0,"",Eksplikatsioon!C19)</f>
        <v>TEHNOPIND</v>
      </c>
      <c r="D18" s="23" t="str">
        <f>IF(Eksplikatsioon!D19=0,"",Eksplikatsioon!D19)</f>
        <v>Veemõõdusõlm</v>
      </c>
      <c r="E18" s="58">
        <f>IF(Eksplikatsioon!F19=0,"",Eksplikatsioon!F19)</f>
        <v>5.3</v>
      </c>
      <c r="F18" s="23" t="str">
        <f>IF(Eksplikatsioon!H19=0,"",Eksplikatsioon!H19)</f>
        <v>veemõõdusõlm</v>
      </c>
      <c r="G18" s="23" t="str">
        <f>IF(Eksplikatsioon!J19=0,"",Eksplikatsioon!J19)</f>
        <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017</v>
      </c>
      <c r="C19" s="23" t="str">
        <f>IF(Eksplikatsioon!C20=0,"",Eksplikatsioon!C20)</f>
        <v>ÜÜRITAV PIND</v>
      </c>
      <c r="D19" s="23" t="str">
        <f>IF(Eksplikatsioon!D20=0,"",Eksplikatsioon!D20)</f>
        <v>WC</v>
      </c>
      <c r="E19" s="58">
        <f>IF(Eksplikatsioon!F20=0,"",Eksplikatsioon!F20)</f>
        <v>4.2</v>
      </c>
      <c r="F19" s="23" t="str">
        <f>IF(Eksplikatsioon!H20=0,"",Eksplikatsioon!H20)</f>
        <v>eesruum</v>
      </c>
      <c r="G19" s="23" t="str">
        <f>IF(Eksplikatsioon!J20=0,"",Eksplikatsioon!J20)</f>
        <v>Ainukasutuses pind</v>
      </c>
      <c r="H19" s="23" t="str">
        <f>IF(Eksplikatsioon!K20=0,"",Eksplikatsioon!K20)</f>
        <v xml:space="preserve">Rahandusministeerium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017a</v>
      </c>
      <c r="C20" s="23" t="str">
        <f>IF(Eksplikatsioon!C21=0,"",Eksplikatsioon!C21)</f>
        <v>ÜÜRITAV PIND</v>
      </c>
      <c r="D20" s="23" t="str">
        <f>IF(Eksplikatsioon!D21=0,"",Eksplikatsioon!D21)</f>
        <v>WC</v>
      </c>
      <c r="E20" s="58">
        <f>IF(Eksplikatsioon!F21=0,"",Eksplikatsioon!F21)</f>
        <v>3.6</v>
      </c>
      <c r="F20" s="23" t="str">
        <f>IF(Eksplikatsioon!H21=0,"",Eksplikatsioon!H21)</f>
        <v>wc</v>
      </c>
      <c r="G20" s="23" t="str">
        <f>IF(Eksplikatsioon!J21=0,"",Eksplikatsioon!J21)</f>
        <v>Ainukasutuses pind</v>
      </c>
      <c r="H20" s="23" t="str">
        <f>IF(Eksplikatsioon!K21=0,"",Eksplikatsioon!K21)</f>
        <v xml:space="preserve">Rahandusministeerium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017b</v>
      </c>
      <c r="C21" s="23" t="str">
        <f>IF(Eksplikatsioon!C22=0,"",Eksplikatsioon!C22)</f>
        <v>ÜÜRITAV PIND</v>
      </c>
      <c r="D21" s="23" t="str">
        <f>IF(Eksplikatsioon!D22=0,"",Eksplikatsioon!D22)</f>
        <v>WC</v>
      </c>
      <c r="E21" s="58">
        <f>IF(Eksplikatsioon!F22=0,"",Eksplikatsioon!F22)</f>
        <v>3.6</v>
      </c>
      <c r="F21" s="23" t="str">
        <f>IF(Eksplikatsioon!H22=0,"",Eksplikatsioon!H22)</f>
        <v>wc</v>
      </c>
      <c r="G21" s="23" t="str">
        <f>IF(Eksplikatsioon!J22=0,"",Eksplikatsioon!J22)</f>
        <v>Ainukasutuses pind</v>
      </c>
      <c r="H21" s="23" t="str">
        <f>IF(Eksplikatsioon!K22=0,"",Eksplikatsioon!K22)</f>
        <v xml:space="preserve">Rahandusministeerium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018</v>
      </c>
      <c r="C22" s="23" t="str">
        <f>IF(Eksplikatsioon!C23=0,"",Eksplikatsioon!C23)</f>
        <v>ÜÜRITAV PIND</v>
      </c>
      <c r="D22" s="23" t="str">
        <f>IF(Eksplikatsioon!D23=0,"",Eksplikatsioon!D23)</f>
        <v>Hoiuruum/Ladu</v>
      </c>
      <c r="E22" s="58">
        <f>IF(Eksplikatsioon!F23=0,"",Eksplikatsioon!F23)</f>
        <v>18.3</v>
      </c>
      <c r="F22" s="23" t="str">
        <f>IF(Eksplikatsioon!H23=0,"",Eksplikatsioon!H23)</f>
        <v/>
      </c>
      <c r="G22" s="23" t="str">
        <f>IF(Eksplikatsioon!J23=0,"",Eksplikatsioon!J23)</f>
        <v>Ainukasutuses pind</v>
      </c>
      <c r="H22" s="23" t="str">
        <f>IF(Eksplikatsioon!K23=0,"",Eksplikatsioon!K23)</f>
        <v xml:space="preserve">Rahandusministeerium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019</v>
      </c>
      <c r="C23" s="23" t="str">
        <f>IF(Eksplikatsioon!C24=0,"",Eksplikatsioon!C24)</f>
        <v>ÜÜRITAV PIND</v>
      </c>
      <c r="D23" s="23" t="str">
        <f>IF(Eksplikatsioon!D24=0,"",Eksplikatsioon!D24)</f>
        <v>Hoiuruum/Ladu</v>
      </c>
      <c r="E23" s="58">
        <f>IF(Eksplikatsioon!F24=0,"",Eksplikatsioon!F24)</f>
        <v>13.8</v>
      </c>
      <c r="F23" s="23" t="str">
        <f>IF(Eksplikatsioon!H24=0,"",Eksplikatsioon!H24)</f>
        <v/>
      </c>
      <c r="G23" s="23" t="str">
        <f>IF(Eksplikatsioon!J24=0,"",Eksplikatsioon!J24)</f>
        <v>Ainukasutuses pind</v>
      </c>
      <c r="H23" s="23" t="str">
        <f>IF(Eksplikatsioon!K24=0,"",Eksplikatsioon!K24)</f>
        <v xml:space="preserve">Rahandusministeerium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020</v>
      </c>
      <c r="C24" s="23" t="str">
        <f>IF(Eksplikatsioon!C25=0,"",Eksplikatsioon!C25)</f>
        <v>ÜÜRITAV PIND</v>
      </c>
      <c r="D24" s="23" t="str">
        <f>IF(Eksplikatsioon!D25=0,"",Eksplikatsioon!D25)</f>
        <v>Hoiuruum/Ladu</v>
      </c>
      <c r="E24" s="58">
        <f>IF(Eksplikatsioon!F25=0,"",Eksplikatsioon!F25)</f>
        <v>18.2</v>
      </c>
      <c r="F24" s="23" t="str">
        <f>IF(Eksplikatsioon!H25=0,"",Eksplikatsioon!H25)</f>
        <v>laoruum</v>
      </c>
      <c r="G24" s="23" t="str">
        <f>IF(Eksplikatsioon!J25=0,"",Eksplikatsioon!J25)</f>
        <v>Ainukasutuses pind</v>
      </c>
      <c r="H24" s="23" t="str">
        <f>IF(Eksplikatsioon!K25=0,"",Eksplikatsioon!K25)</f>
        <v xml:space="preserve">Rahandusministeerium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021</v>
      </c>
      <c r="C25" s="23" t="str">
        <f>IF(Eksplikatsioon!C26=0,"",Eksplikatsioon!C26)</f>
        <v>ÜÜRITAV PIND</v>
      </c>
      <c r="D25" s="23" t="str">
        <f>IF(Eksplikatsioon!D26=0,"",Eksplikatsioon!D26)</f>
        <v>Hoiuruum/Ladu</v>
      </c>
      <c r="E25" s="58">
        <f>IF(Eksplikatsioon!F26=0,"",Eksplikatsioon!F26)</f>
        <v>14.5</v>
      </c>
      <c r="F25" s="23" t="str">
        <f>IF(Eksplikatsioon!H26=0,"",Eksplikatsioon!H26)</f>
        <v>konfisk asjad</v>
      </c>
      <c r="G25" s="23" t="str">
        <f>IF(Eksplikatsioon!J26=0,"",Eksplikatsioon!J26)</f>
        <v>Ainukasutuses pind</v>
      </c>
      <c r="H25" s="23" t="str">
        <f>IF(Eksplikatsioon!K26=0,"",Eksplikatsioon!K26)</f>
        <v xml:space="preserve">Rahandusministeerium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022</v>
      </c>
      <c r="C26" s="23" t="str">
        <f>IF(Eksplikatsioon!C27=0,"",Eksplikatsioon!C27)</f>
        <v>ÜÜRITAV PIND</v>
      </c>
      <c r="D26" s="23" t="str">
        <f>IF(Eksplikatsioon!D27=0,"",Eksplikatsioon!D27)</f>
        <v>Hoiuruum/Ladu</v>
      </c>
      <c r="E26" s="58">
        <f>IF(Eksplikatsioon!F27=0,"",Eksplikatsioon!F27)</f>
        <v>22.2</v>
      </c>
      <c r="F26" s="23" t="str">
        <f>IF(Eksplikatsioon!H27=0,"",Eksplikatsioon!H27)</f>
        <v>inventar</v>
      </c>
      <c r="G26" s="23" t="str">
        <f>IF(Eksplikatsioon!J27=0,"",Eksplikatsioon!J27)</f>
        <v>Ainukasutuses pind</v>
      </c>
      <c r="H26" s="23" t="str">
        <f>IF(Eksplikatsioon!K27=0,"",Eksplikatsioon!K27)</f>
        <v xml:space="preserve">Rahandusministeerium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023</v>
      </c>
      <c r="C27" s="23" t="str">
        <f>IF(Eksplikatsioon!C28=0,"",Eksplikatsioon!C28)</f>
        <v>ÜÜRITAV PIND</v>
      </c>
      <c r="D27" s="23" t="str">
        <f>IF(Eksplikatsioon!D28=0,"",Eksplikatsioon!D28)</f>
        <v>Eriotstarbeline ruum</v>
      </c>
      <c r="E27" s="58">
        <f>IF(Eksplikatsioon!F28=0,"",Eksplikatsioon!F28)</f>
        <v>15.1</v>
      </c>
      <c r="F27" s="23" t="str">
        <f>IF(Eksplikatsioon!H28=0,"",Eksplikatsioon!H28)</f>
        <v>kilbiruum</v>
      </c>
      <c r="G27" s="23" t="str">
        <f>IF(Eksplikatsioon!J28=0,"",Eksplikatsioon!J28)</f>
        <v>Ainukasutuses pind</v>
      </c>
      <c r="H27" s="23" t="str">
        <f>IF(Eksplikatsioon!K28=0,"",Eksplikatsioon!K28)</f>
        <v xml:space="preserve">Rahandusministeerium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024</v>
      </c>
      <c r="C28" s="23" t="str">
        <f>IF(Eksplikatsioon!C29=0,"",Eksplikatsioon!C29)</f>
        <v>ÜÜRITAV PIND</v>
      </c>
      <c r="D28" s="23" t="str">
        <f>IF(Eksplikatsioon!D29=0,"",Eksplikatsioon!D29)</f>
        <v>Hoiuruum/Ladu</v>
      </c>
      <c r="E28" s="58">
        <f>IF(Eksplikatsioon!F29=0,"",Eksplikatsioon!F29)</f>
        <v>22.3</v>
      </c>
      <c r="F28" s="23" t="str">
        <f>IF(Eksplikatsioon!H29=0,"",Eksplikatsioon!H29)</f>
        <v>eritehnika, arhiiv</v>
      </c>
      <c r="G28" s="23" t="str">
        <f>IF(Eksplikatsioon!J29=0,"",Eksplikatsioon!J29)</f>
        <v>Ainukasutuses pind</v>
      </c>
      <c r="H28" s="23" t="str">
        <f>IF(Eksplikatsioon!K29=0,"",Eksplikatsioon!K29)</f>
        <v xml:space="preserve">Rahandusministeerium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00</v>
      </c>
      <c r="B29" s="60" t="str">
        <f>IF(Eksplikatsioon!B30=0,"",Eksplikatsioon!B30)</f>
        <v>025</v>
      </c>
      <c r="C29" s="23" t="str">
        <f>IF(Eksplikatsioon!C30=0,"",Eksplikatsioon!C30)</f>
        <v>ÜÜRITAV PIND</v>
      </c>
      <c r="D29" s="23" t="str">
        <f>IF(Eksplikatsioon!D30=0,"",Eksplikatsioon!D30)</f>
        <v>Hoiuruum/Ladu</v>
      </c>
      <c r="E29" s="58">
        <f>IF(Eksplikatsioon!F30=0,"",Eksplikatsioon!F30)</f>
        <v>20.7</v>
      </c>
      <c r="F29" s="23" t="str">
        <f>IF(Eksplikatsioon!H30=0,"",Eksplikatsioon!H30)</f>
        <v>ladu</v>
      </c>
      <c r="G29" s="23" t="str">
        <f>IF(Eksplikatsioon!J30=0,"",Eksplikatsioon!J30)</f>
        <v>Ainukasutuses pind</v>
      </c>
      <c r="H29" s="23" t="str">
        <f>IF(Eksplikatsioon!K30=0,"",Eksplikatsioon!K30)</f>
        <v xml:space="preserve">Rahandusministeerium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00</v>
      </c>
      <c r="B30" s="60" t="str">
        <f>IF(Eksplikatsioon!B31=0,"",Eksplikatsioon!B31)</f>
        <v>026</v>
      </c>
      <c r="C30" s="23" t="str">
        <f>IF(Eksplikatsioon!C31=0,"",Eksplikatsioon!C31)</f>
        <v>ÜÜRITAV PIND</v>
      </c>
      <c r="D30" s="23" t="str">
        <f>IF(Eksplikatsioon!D31=0,"",Eksplikatsioon!D31)</f>
        <v>Puhkeruum</v>
      </c>
      <c r="E30" s="58">
        <f>IF(Eksplikatsioon!F31=0,"",Eksplikatsioon!F31)</f>
        <v>35.799999999999997</v>
      </c>
      <c r="F30" s="23" t="str">
        <f>IF(Eksplikatsioon!H31=0,"",Eksplikatsioon!H31)</f>
        <v>lõõgastustuba</v>
      </c>
      <c r="G30" s="23" t="str">
        <f>IF(Eksplikatsioon!J31=0,"",Eksplikatsioon!J31)</f>
        <v>Ainukasutuses pind</v>
      </c>
      <c r="H30" s="23" t="str">
        <f>IF(Eksplikatsioon!K31=0,"",Eksplikatsioon!K31)</f>
        <v xml:space="preserve">Rahandusministeerium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00</v>
      </c>
      <c r="B31" s="60" t="str">
        <f>IF(Eksplikatsioon!B32=0,"",Eksplikatsioon!B32)</f>
        <v>027</v>
      </c>
      <c r="C31" s="23" t="str">
        <f>IF(Eksplikatsioon!C32=0,"",Eksplikatsioon!C32)</f>
        <v>ÜÜRITAV PIND</v>
      </c>
      <c r="D31" s="23" t="str">
        <f>IF(Eksplikatsioon!D32=0,"",Eksplikatsioon!D32)</f>
        <v>Koristus- ja hooldusruum</v>
      </c>
      <c r="E31" s="58">
        <f>IF(Eksplikatsioon!F32=0,"",Eksplikatsioon!F32)</f>
        <v>6.4</v>
      </c>
      <c r="F31" s="23" t="str">
        <f>IF(Eksplikatsioon!H32=0,"",Eksplikatsioon!H32)</f>
        <v>koristus</v>
      </c>
      <c r="G31" s="23" t="str">
        <f>IF(Eksplikatsioon!J32=0,"",Eksplikatsioon!J32)</f>
        <v>Ainukasutuses pind</v>
      </c>
      <c r="H31" s="23" t="str">
        <f>IF(Eksplikatsioon!K32=0,"",Eksplikatsioon!K32)</f>
        <v xml:space="preserve">Rahandusministeerium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00</v>
      </c>
      <c r="B32" s="60" t="str">
        <f>IF(Eksplikatsioon!B33=0,"",Eksplikatsioon!B33)</f>
        <v>028</v>
      </c>
      <c r="C32" s="23" t="str">
        <f>IF(Eksplikatsioon!C33=0,"",Eksplikatsioon!C33)</f>
        <v>ÜÜRITAV PIND</v>
      </c>
      <c r="D32" s="23" t="str">
        <f>IF(Eksplikatsioon!D33=0,"",Eksplikatsioon!D33)</f>
        <v>Koridor</v>
      </c>
      <c r="E32" s="58">
        <f>IF(Eksplikatsioon!F33=0,"",Eksplikatsioon!F33)</f>
        <v>6.4</v>
      </c>
      <c r="F32" s="23" t="str">
        <f>IF(Eksplikatsioon!H33=0,"",Eksplikatsioon!H33)</f>
        <v>koridor</v>
      </c>
      <c r="G32" s="23" t="str">
        <f>IF(Eksplikatsioon!J33=0,"",Eksplikatsioon!J33)</f>
        <v>Ainukasutuses pind</v>
      </c>
      <c r="H32" s="23" t="str">
        <f>IF(Eksplikatsioon!K33=0,"",Eksplikatsioon!K33)</f>
        <v xml:space="preserve">Rahandusministeerium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00</v>
      </c>
      <c r="B33" s="60" t="str">
        <f>IF(Eksplikatsioon!B34=0,"",Eksplikatsioon!B34)</f>
        <v>029</v>
      </c>
      <c r="C33" s="23" t="str">
        <f>IF(Eksplikatsioon!C34=0,"",Eksplikatsioon!C34)</f>
        <v>ÜÜRITAV PIND</v>
      </c>
      <c r="D33" s="23" t="str">
        <f>IF(Eksplikatsioon!D34=0,"",Eksplikatsioon!D34)</f>
        <v>Hoiuruum/Ladu</v>
      </c>
      <c r="E33" s="58">
        <f>IF(Eksplikatsioon!F34=0,"",Eksplikatsioon!F34)</f>
        <v>13.6</v>
      </c>
      <c r="F33" s="23" t="str">
        <f>IF(Eksplikatsioon!H34=0,"",Eksplikatsioon!H34)</f>
        <v/>
      </c>
      <c r="G33" s="23" t="str">
        <f>IF(Eksplikatsioon!J34=0,"",Eksplikatsioon!J34)</f>
        <v>Ainukasutuses pind</v>
      </c>
      <c r="H33" s="23" t="str">
        <f>IF(Eksplikatsioon!K34=0,"",Eksplikatsioon!K34)</f>
        <v xml:space="preserve">Rahandusministeerium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00</v>
      </c>
      <c r="B34" s="60" t="str">
        <f>IF(Eksplikatsioon!B35=0,"",Eksplikatsioon!B35)</f>
        <v>030</v>
      </c>
      <c r="C34" s="23" t="str">
        <f>IF(Eksplikatsioon!C35=0,"",Eksplikatsioon!C35)</f>
        <v>VERTIKAALSETE ÜHENDUSTEEDE PIND</v>
      </c>
      <c r="D34" s="23" t="str">
        <f>IF(Eksplikatsioon!D35=0,"",Eksplikatsioon!D35)</f>
        <v>Trepp/Trepikoda</v>
      </c>
      <c r="E34" s="58">
        <f>IF(Eksplikatsioon!F35=0,"",Eksplikatsioon!F35)</f>
        <v>37.4</v>
      </c>
      <c r="F34" s="23" t="str">
        <f>IF(Eksplikatsioon!H35=0,"",Eksplikatsioon!H35)</f>
        <v>trepihall</v>
      </c>
      <c r="G34" s="23" t="str">
        <f>IF(Eksplikatsioon!J35=0,"",Eksplikatsioon!J35)</f>
        <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00</v>
      </c>
      <c r="B35" s="60" t="str">
        <f>IF(Eksplikatsioon!B36=0,"",Eksplikatsioon!B36)</f>
        <v>031</v>
      </c>
      <c r="C35" s="23" t="str">
        <f>IF(Eksplikatsioon!C36=0,"",Eksplikatsioon!C36)</f>
        <v>ÜÜRITAV PIND</v>
      </c>
      <c r="D35" s="23" t="str">
        <f>IF(Eksplikatsioon!D36=0,"",Eksplikatsioon!D36)</f>
        <v>Koridor</v>
      </c>
      <c r="E35" s="58">
        <f>IF(Eksplikatsioon!F36=0,"",Eksplikatsioon!F36)</f>
        <v>12.2</v>
      </c>
      <c r="F35" s="23" t="str">
        <f>IF(Eksplikatsioon!H36=0,"",Eksplikatsioon!H36)</f>
        <v>koridor</v>
      </c>
      <c r="G35" s="23" t="str">
        <f>IF(Eksplikatsioon!J36=0,"",Eksplikatsioon!J36)</f>
        <v>Ainukasutuses pind</v>
      </c>
      <c r="H35" s="23" t="str">
        <f>IF(Eksplikatsioon!K36=0,"",Eksplikatsioon!K36)</f>
        <v xml:space="preserve">Rahandusministeerium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00</v>
      </c>
      <c r="B36" s="60" t="str">
        <f>IF(Eksplikatsioon!B37=0,"",Eksplikatsioon!B37)</f>
        <v>032</v>
      </c>
      <c r="C36" s="23" t="str">
        <f>IF(Eksplikatsioon!C37=0,"",Eksplikatsioon!C37)</f>
        <v>ÜÜRITAV PIND</v>
      </c>
      <c r="D36" s="23" t="str">
        <f>IF(Eksplikatsioon!D37=0,"",Eksplikatsioon!D37)</f>
        <v>WC</v>
      </c>
      <c r="E36" s="58">
        <f>IF(Eksplikatsioon!F37=0,"",Eksplikatsioon!F37)</f>
        <v>4.7</v>
      </c>
      <c r="F36" s="23" t="str">
        <f>IF(Eksplikatsioon!H37=0,"",Eksplikatsioon!H37)</f>
        <v>wc</v>
      </c>
      <c r="G36" s="23" t="str">
        <f>IF(Eksplikatsioon!J37=0,"",Eksplikatsioon!J37)</f>
        <v>Ainukasutuses pind</v>
      </c>
      <c r="H36" s="23" t="str">
        <f>IF(Eksplikatsioon!K37=0,"",Eksplikatsioon!K37)</f>
        <v xml:space="preserve">Rahandusministeerium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00</v>
      </c>
      <c r="B37" s="60" t="str">
        <f>IF(Eksplikatsioon!B38=0,"",Eksplikatsioon!B38)</f>
        <v>033</v>
      </c>
      <c r="C37" s="23" t="str">
        <f>IF(Eksplikatsioon!C38=0,"",Eksplikatsioon!C38)</f>
        <v>ÜÜRITAV PIND</v>
      </c>
      <c r="D37" s="23" t="str">
        <f>IF(Eksplikatsioon!D38=0,"",Eksplikatsioon!D38)</f>
        <v>WC</v>
      </c>
      <c r="E37" s="58">
        <f>IF(Eksplikatsioon!F38=0,"",Eksplikatsioon!F38)</f>
        <v>4</v>
      </c>
      <c r="F37" s="23" t="str">
        <f>IF(Eksplikatsioon!H38=0,"",Eksplikatsioon!H38)</f>
        <v>wc</v>
      </c>
      <c r="G37" s="23" t="str">
        <f>IF(Eksplikatsioon!J38=0,"",Eksplikatsioon!J38)</f>
        <v>Ainukasutuses pind</v>
      </c>
      <c r="H37" s="23" t="str">
        <f>IF(Eksplikatsioon!K38=0,"",Eksplikatsioon!K38)</f>
        <v xml:space="preserve">Rahandusministeerium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00</v>
      </c>
      <c r="B38" s="60" t="str">
        <f>IF(Eksplikatsioon!B39=0,"",Eksplikatsioon!B39)</f>
        <v>034</v>
      </c>
      <c r="C38" s="23" t="str">
        <f>IF(Eksplikatsioon!C39=0,"",Eksplikatsioon!C39)</f>
        <v>ÜÜRITAV PIND</v>
      </c>
      <c r="D38" s="23" t="str">
        <f>IF(Eksplikatsioon!D39=0,"",Eksplikatsioon!D39)</f>
        <v>Dokumendihoidla</v>
      </c>
      <c r="E38" s="58">
        <f>IF(Eksplikatsioon!F39=0,"",Eksplikatsioon!F39)</f>
        <v>9.1999999999999993</v>
      </c>
      <c r="F38" s="23" t="str">
        <f>IF(Eksplikatsioon!H39=0,"",Eksplikatsioon!H39)</f>
        <v>arhiiviruum</v>
      </c>
      <c r="G38" s="23" t="str">
        <f>IF(Eksplikatsioon!J39=0,"",Eksplikatsioon!J39)</f>
        <v>Ainukasutuses pind</v>
      </c>
      <c r="H38" s="23" t="str">
        <f>IF(Eksplikatsioon!K39=0,"",Eksplikatsioon!K39)</f>
        <v xml:space="preserve">Rahandusministeerium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00</v>
      </c>
      <c r="B39" s="60" t="str">
        <f>IF(Eksplikatsioon!B40=0,"",Eksplikatsioon!B40)</f>
        <v>035</v>
      </c>
      <c r="C39" s="23" t="str">
        <f>IF(Eksplikatsioon!C40=0,"",Eksplikatsioon!C40)</f>
        <v>ÜÜRITAV PIND</v>
      </c>
      <c r="D39" s="23" t="str">
        <f>IF(Eksplikatsioon!D40=0,"",Eksplikatsioon!D40)</f>
        <v>Koridor</v>
      </c>
      <c r="E39" s="58">
        <f>IF(Eksplikatsioon!F40=0,"",Eksplikatsioon!F40)</f>
        <v>11.7</v>
      </c>
      <c r="F39" s="23" t="str">
        <f>IF(Eksplikatsioon!H40=0,"",Eksplikatsioon!H40)</f>
        <v>liftihall</v>
      </c>
      <c r="G39" s="23" t="str">
        <f>IF(Eksplikatsioon!J40=0,"",Eksplikatsioon!J40)</f>
        <v>Ainukasutuses pind</v>
      </c>
      <c r="H39" s="23" t="str">
        <f>IF(Eksplikatsioon!K40=0,"",Eksplikatsioon!K40)</f>
        <v xml:space="preserve">Rahandusministeerium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00</v>
      </c>
      <c r="B40" s="60" t="str">
        <f>IF(Eksplikatsioon!B41=0,"",Eksplikatsioon!B41)</f>
        <v>036</v>
      </c>
      <c r="C40" s="23" t="str">
        <f>IF(Eksplikatsioon!C41=0,"",Eksplikatsioon!C41)</f>
        <v>ÜÜRITAV PIND</v>
      </c>
      <c r="D40" s="23" t="str">
        <f>IF(Eksplikatsioon!D41=0,"",Eksplikatsioon!D41)</f>
        <v>Koridor</v>
      </c>
      <c r="E40" s="58">
        <f>IF(Eksplikatsioon!F41=0,"",Eksplikatsioon!F41)</f>
        <v>18.2</v>
      </c>
      <c r="F40" s="23" t="str">
        <f>IF(Eksplikatsioon!H41=0,"",Eksplikatsioon!H41)</f>
        <v>koridor</v>
      </c>
      <c r="G40" s="23" t="str">
        <f>IF(Eksplikatsioon!J41=0,"",Eksplikatsioon!J41)</f>
        <v>Ainukasutuses pind</v>
      </c>
      <c r="H40" s="23" t="str">
        <f>IF(Eksplikatsioon!K41=0,"",Eksplikatsioon!K41)</f>
        <v xml:space="preserve">Rahandusministeerium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00</v>
      </c>
      <c r="B41" s="60" t="str">
        <f>IF(Eksplikatsioon!B42=0,"",Eksplikatsioon!B42)</f>
        <v>037</v>
      </c>
      <c r="C41" s="23" t="str">
        <f>IF(Eksplikatsioon!C42=0,"",Eksplikatsioon!C42)</f>
        <v>ÜÜRITAV PIND</v>
      </c>
      <c r="D41" s="23" t="str">
        <f>IF(Eksplikatsioon!D42=0,"",Eksplikatsioon!D42)</f>
        <v>Hoiuruum/Ladu</v>
      </c>
      <c r="E41" s="58">
        <f>IF(Eksplikatsioon!F42=0,"",Eksplikatsioon!F42)</f>
        <v>10.1</v>
      </c>
      <c r="F41" s="23" t="str">
        <f>IF(Eksplikatsioon!H42=0,"",Eksplikatsioon!H42)</f>
        <v/>
      </c>
      <c r="G41" s="23" t="str">
        <f>IF(Eksplikatsioon!J42=0,"",Eksplikatsioon!J42)</f>
        <v>Ainukasutuses pind</v>
      </c>
      <c r="H41" s="23" t="str">
        <f>IF(Eksplikatsioon!K42=0,"",Eksplikatsioon!K42)</f>
        <v xml:space="preserve">Rahandusministeerium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00</v>
      </c>
      <c r="B42" s="60" t="str">
        <f>IF(Eksplikatsioon!B43=0,"",Eksplikatsioon!B43)</f>
        <v>037a</v>
      </c>
      <c r="C42" s="23" t="str">
        <f>IF(Eksplikatsioon!C43=0,"",Eksplikatsioon!C43)</f>
        <v>ÜÜRITAV PIND</v>
      </c>
      <c r="D42" s="23" t="str">
        <f>IF(Eksplikatsioon!D43=0,"",Eksplikatsioon!D43)</f>
        <v>Hoiuruum/Ladu</v>
      </c>
      <c r="E42" s="58">
        <f>IF(Eksplikatsioon!F43=0,"",Eksplikatsioon!F43)</f>
        <v>7</v>
      </c>
      <c r="F42" s="23" t="str">
        <f>IF(Eksplikatsioon!H43=0,"",Eksplikatsioon!H43)</f>
        <v/>
      </c>
      <c r="G42" s="23" t="str">
        <f>IF(Eksplikatsioon!J43=0,"",Eksplikatsioon!J43)</f>
        <v>Ainukasutuses pind</v>
      </c>
      <c r="H42" s="23" t="str">
        <f>IF(Eksplikatsioon!K43=0,"",Eksplikatsioon!K43)</f>
        <v xml:space="preserve">Rahandusministeerium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00</v>
      </c>
      <c r="B43" s="60" t="str">
        <f>IF(Eksplikatsioon!B44=0,"",Eksplikatsioon!B44)</f>
        <v>037b</v>
      </c>
      <c r="C43" s="23" t="str">
        <f>IF(Eksplikatsioon!C44=0,"",Eksplikatsioon!C44)</f>
        <v>ÜÜRITAV PIND</v>
      </c>
      <c r="D43" s="23" t="str">
        <f>IF(Eksplikatsioon!D44=0,"",Eksplikatsioon!D44)</f>
        <v>Hoiuruum/Ladu</v>
      </c>
      <c r="E43" s="58">
        <f>IF(Eksplikatsioon!F44=0,"",Eksplikatsioon!F44)</f>
        <v>7.1</v>
      </c>
      <c r="F43" s="23" t="str">
        <f>IF(Eksplikatsioon!H44=0,"",Eksplikatsioon!H44)</f>
        <v/>
      </c>
      <c r="G43" s="23" t="str">
        <f>IF(Eksplikatsioon!J44=0,"",Eksplikatsioon!J44)</f>
        <v>Ainukasutuses pind</v>
      </c>
      <c r="H43" s="23" t="str">
        <f>IF(Eksplikatsioon!K44=0,"",Eksplikatsioon!K44)</f>
        <v xml:space="preserve">Rahandusministeerium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00</v>
      </c>
      <c r="B44" s="60" t="str">
        <f>IF(Eksplikatsioon!B45=0,"",Eksplikatsioon!B45)</f>
        <v>038</v>
      </c>
      <c r="C44" s="23" t="str">
        <f>IF(Eksplikatsioon!C45=0,"",Eksplikatsioon!C45)</f>
        <v>ÜÜRITAV PIND</v>
      </c>
      <c r="D44" s="23" t="str">
        <f>IF(Eksplikatsioon!D45=0,"",Eksplikatsioon!D45)</f>
        <v>Hoiuruum/Ladu</v>
      </c>
      <c r="E44" s="58">
        <f>IF(Eksplikatsioon!F45=0,"",Eksplikatsioon!F45)</f>
        <v>2</v>
      </c>
      <c r="F44" s="23" t="str">
        <f>IF(Eksplikatsioon!H45=0,"",Eksplikatsioon!H45)</f>
        <v/>
      </c>
      <c r="G44" s="23" t="str">
        <f>IF(Eksplikatsioon!J45=0,"",Eksplikatsioon!J45)</f>
        <v>Ainukasutuses pind</v>
      </c>
      <c r="H44" s="23" t="str">
        <f>IF(Eksplikatsioon!K45=0,"",Eksplikatsioon!K45)</f>
        <v xml:space="preserve">Rahandusministeerium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00</v>
      </c>
      <c r="B45" s="60" t="str">
        <f>IF(Eksplikatsioon!B46=0,"",Eksplikatsioon!B46)</f>
        <v>039</v>
      </c>
      <c r="C45" s="23" t="str">
        <f>IF(Eksplikatsioon!C46=0,"",Eksplikatsioon!C46)</f>
        <v>TEHNOPIND</v>
      </c>
      <c r="D45" s="23" t="str">
        <f>IF(Eksplikatsioon!D46=0,"",Eksplikatsioon!D46)</f>
        <v>Soojasõlm</v>
      </c>
      <c r="E45" s="58">
        <f>IF(Eksplikatsioon!F46=0,"",Eksplikatsioon!F46)</f>
        <v>13.5</v>
      </c>
      <c r="F45" s="23" t="str">
        <f>IF(Eksplikatsioon!H46=0,"",Eksplikatsioon!H46)</f>
        <v>soojasõlm</v>
      </c>
      <c r="G45" s="23" t="str">
        <f>IF(Eksplikatsioon!J46=0,"",Eksplikatsioon!J46)</f>
        <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00</v>
      </c>
      <c r="B46" s="60" t="str">
        <f>IF(Eksplikatsioon!B47=0,"",Eksplikatsioon!B47)</f>
        <v>040</v>
      </c>
      <c r="C46" s="23" t="str">
        <f>IF(Eksplikatsioon!C47=0,"",Eksplikatsioon!C47)</f>
        <v>ÜÜRITAV PIND</v>
      </c>
      <c r="D46" s="23" t="str">
        <f>IF(Eksplikatsioon!D47=0,"",Eksplikatsioon!D47)</f>
        <v>Dokumendihoidla</v>
      </c>
      <c r="E46" s="58">
        <f>IF(Eksplikatsioon!F47=0,"",Eksplikatsioon!F47)</f>
        <v>24.3</v>
      </c>
      <c r="F46" s="23" t="str">
        <f>IF(Eksplikatsioon!H47=0,"",Eksplikatsioon!H47)</f>
        <v>Dokumendihoidla</v>
      </c>
      <c r="G46" s="23" t="str">
        <f>IF(Eksplikatsioon!J47=0,"",Eksplikatsioon!J47)</f>
        <v>Ainukasutuses pind</v>
      </c>
      <c r="H46" s="23" t="str">
        <f>IF(Eksplikatsioon!K47=0,"",Eksplikatsioon!K47)</f>
        <v xml:space="preserve">Rahandusministeerium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00</v>
      </c>
      <c r="B47" s="60" t="str">
        <f>IF(Eksplikatsioon!B48=0,"",Eksplikatsioon!B48)</f>
        <v>041</v>
      </c>
      <c r="C47" s="23" t="str">
        <f>IF(Eksplikatsioon!C48=0,"",Eksplikatsioon!C48)</f>
        <v>ÜÜRITAV PIND</v>
      </c>
      <c r="D47" s="23" t="str">
        <f>IF(Eksplikatsioon!D48=0,"",Eksplikatsioon!D48)</f>
        <v>Kabinet/Büroo</v>
      </c>
      <c r="E47" s="58">
        <f>IF(Eksplikatsioon!F48=0,"",Eksplikatsioon!F48)</f>
        <v>16.899999999999999</v>
      </c>
      <c r="F47" s="23" t="str">
        <f>IF(Eksplikatsioon!H48=0,"",Eksplikatsioon!H48)</f>
        <v>menetlusruum</v>
      </c>
      <c r="G47" s="23" t="str">
        <f>IF(Eksplikatsioon!J48=0,"",Eksplikatsioon!J48)</f>
        <v>Ainukasutuses pind</v>
      </c>
      <c r="H47" s="23" t="str">
        <f>IF(Eksplikatsioon!K48=0,"",Eksplikatsioon!K48)</f>
        <v xml:space="preserve">Rahandusministeerium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00</v>
      </c>
      <c r="B48" s="60" t="str">
        <f>IF(Eksplikatsioon!B49=0,"",Eksplikatsioon!B49)</f>
        <v>042</v>
      </c>
      <c r="C48" s="23" t="str">
        <f>IF(Eksplikatsioon!C49=0,"",Eksplikatsioon!C49)</f>
        <v>ÜÜRITAV PIND</v>
      </c>
      <c r="D48" s="23" t="str">
        <f>IF(Eksplikatsioon!D49=0,"",Eksplikatsioon!D49)</f>
        <v>Hoiuruum/Ladu</v>
      </c>
      <c r="E48" s="58">
        <f>IF(Eksplikatsioon!F49=0,"",Eksplikatsioon!F49)</f>
        <v>11.6</v>
      </c>
      <c r="F48" s="23" t="str">
        <f>IF(Eksplikatsioon!H49=0,"",Eksplikatsioon!H49)</f>
        <v>proovihoiuruum</v>
      </c>
      <c r="G48" s="23" t="str">
        <f>IF(Eksplikatsioon!J49=0,"",Eksplikatsioon!J49)</f>
        <v>Ainukasutuses pind</v>
      </c>
      <c r="H48" s="23" t="str">
        <f>IF(Eksplikatsioon!K49=0,"",Eksplikatsioon!K49)</f>
        <v xml:space="preserve">Rahandusministeerium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00</v>
      </c>
      <c r="B49" s="60" t="str">
        <f>IF(Eksplikatsioon!B50=0,"",Eksplikatsioon!B50)</f>
        <v>043</v>
      </c>
      <c r="C49" s="23" t="str">
        <f>IF(Eksplikatsioon!C50=0,"",Eksplikatsioon!C50)</f>
        <v>ÜÜRITAV PIND</v>
      </c>
      <c r="D49" s="23" t="str">
        <f>IF(Eksplikatsioon!D50=0,"",Eksplikatsioon!D50)</f>
        <v>Koridor</v>
      </c>
      <c r="E49" s="58">
        <f>IF(Eksplikatsioon!F50=0,"",Eksplikatsioon!F50)</f>
        <v>9.9</v>
      </c>
      <c r="F49" s="23" t="str">
        <f>IF(Eksplikatsioon!H50=0,"",Eksplikatsioon!H50)</f>
        <v>koridor</v>
      </c>
      <c r="G49" s="23" t="str">
        <f>IF(Eksplikatsioon!J50=0,"",Eksplikatsioon!J50)</f>
        <v>Ainukasutuses pind</v>
      </c>
      <c r="H49" s="23" t="str">
        <f>IF(Eksplikatsioon!K50=0,"",Eksplikatsioon!K50)</f>
        <v xml:space="preserve">Rahandusministeerium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00</v>
      </c>
      <c r="B50" s="60" t="str">
        <f>IF(Eksplikatsioon!B51=0,"",Eksplikatsioon!B51)</f>
        <v>044</v>
      </c>
      <c r="C50" s="23" t="str">
        <f>IF(Eksplikatsioon!C51=0,"",Eksplikatsioon!C51)</f>
        <v>ÜÜRITAV PIND</v>
      </c>
      <c r="D50" s="23" t="str">
        <f>IF(Eksplikatsioon!D51=0,"",Eksplikatsioon!D51)</f>
        <v>Hoiuruum/Ladu</v>
      </c>
      <c r="E50" s="58">
        <f>IF(Eksplikatsioon!F51=0,"",Eksplikatsioon!F51)</f>
        <v>10.3</v>
      </c>
      <c r="F50" s="23" t="str">
        <f>IF(Eksplikatsioon!H51=0,"",Eksplikatsioon!H51)</f>
        <v>eritehnika hoid</v>
      </c>
      <c r="G50" s="23" t="str">
        <f>IF(Eksplikatsioon!J51=0,"",Eksplikatsioon!J51)</f>
        <v>Ainukasutuses pind</v>
      </c>
      <c r="H50" s="23" t="str">
        <f>IF(Eksplikatsioon!K51=0,"",Eksplikatsioon!K51)</f>
        <v xml:space="preserve">Rahandusministeerium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00</v>
      </c>
      <c r="B51" s="60" t="str">
        <f>IF(Eksplikatsioon!B52=0,"",Eksplikatsioon!B52)</f>
        <v>045</v>
      </c>
      <c r="C51" s="23" t="str">
        <f>IF(Eksplikatsioon!C52=0,"",Eksplikatsioon!C52)</f>
        <v>ÜÜRITAV PIND</v>
      </c>
      <c r="D51" s="23" t="str">
        <f>IF(Eksplikatsioon!D52=0,"",Eksplikatsioon!D52)</f>
        <v>Pesuruum</v>
      </c>
      <c r="E51" s="58">
        <f>IF(Eksplikatsioon!F52=0,"",Eksplikatsioon!F52)</f>
        <v>14.2</v>
      </c>
      <c r="F51" s="23" t="str">
        <f>IF(Eksplikatsioon!H52=0,"",Eksplikatsioon!H52)</f>
        <v>pesuruum</v>
      </c>
      <c r="G51" s="23" t="str">
        <f>IF(Eksplikatsioon!J52=0,"",Eksplikatsioon!J52)</f>
        <v>Ainukasutuses pind</v>
      </c>
      <c r="H51" s="23" t="str">
        <f>IF(Eksplikatsioon!K52=0,"",Eksplikatsioon!K52)</f>
        <v xml:space="preserve">Rahandusministeerium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00</v>
      </c>
      <c r="B52" s="60" t="str">
        <f>IF(Eksplikatsioon!B53=0,"",Eksplikatsioon!B53)</f>
        <v>046</v>
      </c>
      <c r="C52" s="23" t="str">
        <f>IF(Eksplikatsioon!C53=0,"",Eksplikatsioon!C53)</f>
        <v>ÜÜRITAV PIND</v>
      </c>
      <c r="D52" s="23" t="str">
        <f>IF(Eksplikatsioon!D53=0,"",Eksplikatsioon!D53)</f>
        <v>Hoiuruum/Ladu</v>
      </c>
      <c r="E52" s="58">
        <f>IF(Eksplikatsioon!F53=0,"",Eksplikatsioon!F53)</f>
        <v>7.9</v>
      </c>
      <c r="F52" s="23" t="str">
        <f>IF(Eksplikatsioon!H53=0,"",Eksplikatsioon!H53)</f>
        <v>hoiuruum</v>
      </c>
      <c r="G52" s="23" t="str">
        <f>IF(Eksplikatsioon!J53=0,"",Eksplikatsioon!J53)</f>
        <v>Ainukasutuses pind</v>
      </c>
      <c r="H52" s="23" t="str">
        <f>IF(Eksplikatsioon!K53=0,"",Eksplikatsioon!K53)</f>
        <v xml:space="preserve">Rahandusministeerium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00</v>
      </c>
      <c r="B53" s="60" t="str">
        <f>IF(Eksplikatsioon!B54=0,"",Eksplikatsioon!B54)</f>
        <v>047</v>
      </c>
      <c r="C53" s="23" t="str">
        <f>IF(Eksplikatsioon!C54=0,"",Eksplikatsioon!C54)</f>
        <v>ÜÜRITAV PIND</v>
      </c>
      <c r="D53" s="23" t="str">
        <f>IF(Eksplikatsioon!D54=0,"",Eksplikatsioon!D54)</f>
        <v>Kabinet/Büroo</v>
      </c>
      <c r="E53" s="58">
        <f>IF(Eksplikatsioon!F54=0,"",Eksplikatsioon!F54)</f>
        <v>9.6</v>
      </c>
      <c r="F53" s="23" t="str">
        <f>IF(Eksplikatsioon!H54=0,"",Eksplikatsioon!H54)</f>
        <v>vastuvõturuum</v>
      </c>
      <c r="G53" s="23" t="str">
        <f>IF(Eksplikatsioon!J54=0,"",Eksplikatsioon!J54)</f>
        <v>Ainukasutuses pind</v>
      </c>
      <c r="H53" s="23" t="str">
        <f>IF(Eksplikatsioon!K54=0,"",Eksplikatsioon!K54)</f>
        <v xml:space="preserve">Rahandusministeerium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00</v>
      </c>
      <c r="B54" s="60" t="str">
        <f>IF(Eksplikatsioon!B55=0,"",Eksplikatsioon!B55)</f>
        <v>048</v>
      </c>
      <c r="C54" s="23" t="str">
        <f>IF(Eksplikatsioon!C55=0,"",Eksplikatsioon!C55)</f>
        <v>ÜÜRITAV PIND</v>
      </c>
      <c r="D54" s="23" t="str">
        <f>IF(Eksplikatsioon!D55=0,"",Eksplikatsioon!D55)</f>
        <v>Hoiuruum/Ladu</v>
      </c>
      <c r="E54" s="58">
        <f>IF(Eksplikatsioon!F55=0,"",Eksplikatsioon!F55)</f>
        <v>14.7</v>
      </c>
      <c r="F54" s="23" t="str">
        <f>IF(Eksplikatsioon!H55=0,"",Eksplikatsioon!H55)</f>
        <v xml:space="preserve">prooviruum </v>
      </c>
      <c r="G54" s="23" t="str">
        <f>IF(Eksplikatsioon!J55=0,"",Eksplikatsioon!J55)</f>
        <v>Ainukasutuses pind</v>
      </c>
      <c r="H54" s="23" t="str">
        <f>IF(Eksplikatsioon!K55=0,"",Eksplikatsioon!K55)</f>
        <v xml:space="preserve">Rahandusministeerium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00</v>
      </c>
      <c r="B55" s="60" t="str">
        <f>IF(Eksplikatsioon!B56=0,"",Eksplikatsioon!B56)</f>
        <v>049</v>
      </c>
      <c r="C55" s="23" t="str">
        <f>IF(Eksplikatsioon!C56=0,"",Eksplikatsioon!C56)</f>
        <v>ÜÜRITAV PIND</v>
      </c>
      <c r="D55" s="23" t="str">
        <f>IF(Eksplikatsioon!D56=0,"",Eksplikatsioon!D56)</f>
        <v>Pesuruum</v>
      </c>
      <c r="E55" s="58">
        <f>IF(Eksplikatsioon!F56=0,"",Eksplikatsioon!F56)</f>
        <v>3.8</v>
      </c>
      <c r="F55" s="23" t="str">
        <f>IF(Eksplikatsioon!H56=0,"",Eksplikatsioon!H56)</f>
        <v>dušš</v>
      </c>
      <c r="G55" s="23" t="str">
        <f>IF(Eksplikatsioon!J56=0,"",Eksplikatsioon!J56)</f>
        <v>Ainukasutuses pind</v>
      </c>
      <c r="H55" s="23" t="str">
        <f>IF(Eksplikatsioon!K56=0,"",Eksplikatsioon!K56)</f>
        <v xml:space="preserve">Rahandusministeerium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101</v>
      </c>
      <c r="C56" s="23" t="str">
        <f>IF(Eksplikatsioon!C57=0,"",Eksplikatsioon!C57)</f>
        <v>ÜÜRITAV PIND</v>
      </c>
      <c r="D56" s="23" t="str">
        <f>IF(Eksplikatsioon!D57=0,"",Eksplikatsioon!D57)</f>
        <v>Ooteruum/Teenindusruum</v>
      </c>
      <c r="E56" s="58">
        <f>IF(Eksplikatsioon!F57=0,"",Eksplikatsioon!F57)</f>
        <v>207.1</v>
      </c>
      <c r="F56" s="23" t="str">
        <f>IF(Eksplikatsioon!H57=0,"",Eksplikatsioon!H57)</f>
        <v>teenindussaal</v>
      </c>
      <c r="G56" s="23" t="str">
        <f>IF(Eksplikatsioon!J57=0,"",Eksplikatsioon!J57)</f>
        <v>Ainukasutuses pind</v>
      </c>
      <c r="H56" s="23" t="str">
        <f>IF(Eksplikatsioon!K57=0,"",Eksplikatsioon!K57)</f>
        <v xml:space="preserve">Rahandusministeerium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102a</v>
      </c>
      <c r="C57" s="23" t="str">
        <f>IF(Eksplikatsioon!C58=0,"",Eksplikatsioon!C58)</f>
        <v>ÜÜRITAV PIND</v>
      </c>
      <c r="D57" s="23" t="str">
        <f>IF(Eksplikatsioon!D58=0,"",Eksplikatsioon!D58)</f>
        <v>Ooteruum/Teenindusruum</v>
      </c>
      <c r="E57" s="58">
        <f>IF(Eksplikatsioon!F58=0,"",Eksplikatsioon!F58)</f>
        <v>22.6</v>
      </c>
      <c r="F57" s="23" t="str">
        <f>IF(Eksplikatsioon!H58=0,"",Eksplikatsioon!H58)</f>
        <v>teenindussaal</v>
      </c>
      <c r="G57" s="23" t="str">
        <f>IF(Eksplikatsioon!J58=0,"",Eksplikatsioon!J58)</f>
        <v>Ainukasutuses pind</v>
      </c>
      <c r="H57" s="23" t="str">
        <f>IF(Eksplikatsioon!K58=0,"",Eksplikatsioon!K58)</f>
        <v xml:space="preserve">Rahandusministeerium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102b</v>
      </c>
      <c r="C58" s="23" t="str">
        <f>IF(Eksplikatsioon!C59=0,"",Eksplikatsioon!C59)</f>
        <v>ÜÜRITAV PIND</v>
      </c>
      <c r="D58" s="23" t="str">
        <f>IF(Eksplikatsioon!D59=0,"",Eksplikatsioon!D59)</f>
        <v>Ooteruum/Teenindusruum</v>
      </c>
      <c r="E58" s="58">
        <f>IF(Eksplikatsioon!F59=0,"",Eksplikatsioon!F59)</f>
        <v>10.7</v>
      </c>
      <c r="F58" s="23" t="str">
        <f>IF(Eksplikatsioon!H59=0,"",Eksplikatsioon!H59)</f>
        <v>teenindusboks</v>
      </c>
      <c r="G58" s="23" t="str">
        <f>IF(Eksplikatsioon!J59=0,"",Eksplikatsioon!J59)</f>
        <v>Ainukasutuses pind</v>
      </c>
      <c r="H58" s="23" t="str">
        <f>IF(Eksplikatsioon!K59=0,"",Eksplikatsioon!K59)</f>
        <v xml:space="preserve">Rahandusministeerium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102c</v>
      </c>
      <c r="C59" s="23" t="str">
        <f>IF(Eksplikatsioon!C60=0,"",Eksplikatsioon!C60)</f>
        <v>ÜÜRITAV PIND</v>
      </c>
      <c r="D59" s="23" t="str">
        <f>IF(Eksplikatsioon!D60=0,"",Eksplikatsioon!D60)</f>
        <v>Ooteruum/Teenindusruum</v>
      </c>
      <c r="E59" s="58">
        <f>IF(Eksplikatsioon!F60=0,"",Eksplikatsioon!F60)</f>
        <v>12.9</v>
      </c>
      <c r="F59" s="23" t="str">
        <f>IF(Eksplikatsioon!H60=0,"",Eksplikatsioon!H60)</f>
        <v>teenindusboks</v>
      </c>
      <c r="G59" s="23" t="str">
        <f>IF(Eksplikatsioon!J60=0,"",Eksplikatsioon!J60)</f>
        <v>Ainukasutuses pind</v>
      </c>
      <c r="H59" s="23" t="str">
        <f>IF(Eksplikatsioon!K60=0,"",Eksplikatsioon!K60)</f>
        <v xml:space="preserve">Rahandusministeerium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103</v>
      </c>
      <c r="C60" s="23" t="str">
        <f>IF(Eksplikatsioon!C61=0,"",Eksplikatsioon!C61)</f>
        <v>ÜÜRITAV PIND</v>
      </c>
      <c r="D60" s="23" t="str">
        <f>IF(Eksplikatsioon!D61=0,"",Eksplikatsioon!D61)</f>
        <v>Nõupidamise ruum</v>
      </c>
      <c r="E60" s="58">
        <f>IF(Eksplikatsioon!F61=0,"",Eksplikatsioon!F61)</f>
        <v>78.2</v>
      </c>
      <c r="F60" s="23" t="str">
        <f>IF(Eksplikatsioon!H61=0,"",Eksplikatsioon!H61)</f>
        <v>koosolekutesaal</v>
      </c>
      <c r="G60" s="23" t="str">
        <f>IF(Eksplikatsioon!J61=0,"",Eksplikatsioon!J61)</f>
        <v>Ainukasutuses pind</v>
      </c>
      <c r="H60" s="23" t="str">
        <f>IF(Eksplikatsioon!K61=0,"",Eksplikatsioon!K61)</f>
        <v xml:space="preserve">Rahandusministeerium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104</v>
      </c>
      <c r="C61" s="23" t="str">
        <f>IF(Eksplikatsioon!C62=0,"",Eksplikatsioon!C62)</f>
        <v>ÜÜRITAV PIND</v>
      </c>
      <c r="D61" s="23" t="str">
        <f>IF(Eksplikatsioon!D62=0,"",Eksplikatsioon!D62)</f>
        <v>Koridor</v>
      </c>
      <c r="E61" s="58">
        <f>IF(Eksplikatsioon!F62=0,"",Eksplikatsioon!F62)</f>
        <v>35.9</v>
      </c>
      <c r="F61" s="23" t="str">
        <f>IF(Eksplikatsioon!H62=0,"",Eksplikatsioon!H62)</f>
        <v>hajumisala</v>
      </c>
      <c r="G61" s="23" t="str">
        <f>IF(Eksplikatsioon!J62=0,"",Eksplikatsioon!J62)</f>
        <v>Ainukasutuses pind</v>
      </c>
      <c r="H61" s="23" t="str">
        <f>IF(Eksplikatsioon!K62=0,"",Eksplikatsioon!K62)</f>
        <v xml:space="preserve">Rahandusministeerium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105</v>
      </c>
      <c r="C62" s="23" t="str">
        <f>IF(Eksplikatsioon!C63=0,"",Eksplikatsioon!C63)</f>
        <v>ÜÜRITAV PIND</v>
      </c>
      <c r="D62" s="23" t="str">
        <f>IF(Eksplikatsioon!D63=0,"",Eksplikatsioon!D63)</f>
        <v>Koridor</v>
      </c>
      <c r="E62" s="58">
        <f>IF(Eksplikatsioon!F63=0,"",Eksplikatsioon!F63)</f>
        <v>25.2</v>
      </c>
      <c r="F62" s="23" t="str">
        <f>IF(Eksplikatsioon!H63=0,"",Eksplikatsioon!H63)</f>
        <v>trepihall</v>
      </c>
      <c r="G62" s="23" t="str">
        <f>IF(Eksplikatsioon!J63=0,"",Eksplikatsioon!J63)</f>
        <v>Ainukasutuses pind</v>
      </c>
      <c r="H62" s="23" t="str">
        <f>IF(Eksplikatsioon!K63=0,"",Eksplikatsioon!K63)</f>
        <v xml:space="preserve">Rahandusministeerium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106</v>
      </c>
      <c r="C63" s="23" t="str">
        <f>IF(Eksplikatsioon!C64=0,"",Eksplikatsioon!C64)</f>
        <v>ÜÜRITAV PIND</v>
      </c>
      <c r="D63" s="23" t="str">
        <f>IF(Eksplikatsioon!D64=0,"",Eksplikatsioon!D64)</f>
        <v>Ooteruum/Teenindusruum</v>
      </c>
      <c r="E63" s="58">
        <f>IF(Eksplikatsioon!F64=0,"",Eksplikatsioon!F64)</f>
        <v>7.8</v>
      </c>
      <c r="F63" s="23" t="str">
        <f>IF(Eksplikatsioon!H64=0,"",Eksplikatsioon!H64)</f>
        <v>Infotöötaja</v>
      </c>
      <c r="G63" s="23" t="str">
        <f>IF(Eksplikatsioon!J64=0,"",Eksplikatsioon!J64)</f>
        <v>Ainukasutuses pind</v>
      </c>
      <c r="H63" s="23" t="str">
        <f>IF(Eksplikatsioon!K64=0,"",Eksplikatsioon!K64)</f>
        <v xml:space="preserve">Rahandusministeerium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107</v>
      </c>
      <c r="C64" s="23" t="str">
        <f>IF(Eksplikatsioon!C65=0,"",Eksplikatsioon!C65)</f>
        <v>ÜÜRITAV PIND</v>
      </c>
      <c r="D64" s="23" t="str">
        <f>IF(Eksplikatsioon!D65=0,"",Eksplikatsioon!D65)</f>
        <v>Kabinet/Büroo</v>
      </c>
      <c r="E64" s="58">
        <f>IF(Eksplikatsioon!F65=0,"",Eksplikatsioon!F65)</f>
        <v>10.7</v>
      </c>
      <c r="F64" s="23" t="str">
        <f>IF(Eksplikatsioon!H65=0,"",Eksplikatsioon!H65)</f>
        <v>teenindusboks</v>
      </c>
      <c r="G64" s="23" t="str">
        <f>IF(Eksplikatsioon!J65=0,"",Eksplikatsioon!J65)</f>
        <v>Ainukasutuses pind</v>
      </c>
      <c r="H64" s="23" t="str">
        <f>IF(Eksplikatsioon!K65=0,"",Eksplikatsioon!K65)</f>
        <v xml:space="preserve">Rahandusministeerium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108</v>
      </c>
      <c r="C65" s="23" t="str">
        <f>IF(Eksplikatsioon!C66=0,"",Eksplikatsioon!C66)</f>
        <v>ÜÜRITAV PIND</v>
      </c>
      <c r="D65" s="23" t="str">
        <f>IF(Eksplikatsioon!D66=0,"",Eksplikatsioon!D66)</f>
        <v>Kabinet/Büroo</v>
      </c>
      <c r="E65" s="58">
        <f>IF(Eksplikatsioon!F66=0,"",Eksplikatsioon!F66)</f>
        <v>14.8</v>
      </c>
      <c r="F65" s="23" t="str">
        <f>IF(Eksplikatsioon!H66=0,"",Eksplikatsioon!H66)</f>
        <v>teenindusboks</v>
      </c>
      <c r="G65" s="23" t="str">
        <f>IF(Eksplikatsioon!J66=0,"",Eksplikatsioon!J66)</f>
        <v>Ainukasutuses pind</v>
      </c>
      <c r="H65" s="23" t="str">
        <f>IF(Eksplikatsioon!K66=0,"",Eksplikatsioon!K66)</f>
        <v xml:space="preserve">Rahandusministeerium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109</v>
      </c>
      <c r="C66" s="23" t="str">
        <f>IF(Eksplikatsioon!C67=0,"",Eksplikatsioon!C67)</f>
        <v>ÜÜRITAV PIND</v>
      </c>
      <c r="D66" s="23" t="str">
        <f>IF(Eksplikatsioon!D67=0,"",Eksplikatsioon!D67)</f>
        <v>Puhkeruum</v>
      </c>
      <c r="E66" s="58">
        <f>IF(Eksplikatsioon!F67=0,"",Eksplikatsioon!F67)</f>
        <v>18.2</v>
      </c>
      <c r="F66" s="23" t="str">
        <f>IF(Eksplikatsioon!H67=0,"",Eksplikatsioon!H67)</f>
        <v>lastenurk</v>
      </c>
      <c r="G66" s="23" t="str">
        <f>IF(Eksplikatsioon!J67=0,"",Eksplikatsioon!J67)</f>
        <v>Ainukasutuses pind</v>
      </c>
      <c r="H66" s="23" t="str">
        <f>IF(Eksplikatsioon!K67=0,"",Eksplikatsioon!K67)</f>
        <v xml:space="preserve">Rahandusministeerium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110</v>
      </c>
      <c r="C67" s="23" t="str">
        <f>IF(Eksplikatsioon!C68=0,"",Eksplikatsioon!C68)</f>
        <v>VERTIKAALSETE ÜHENDUSTEEDE PIND</v>
      </c>
      <c r="D67" s="23" t="str">
        <f>IF(Eksplikatsioon!D68=0,"",Eksplikatsioon!D68)</f>
        <v>Trepp/Trepikoda</v>
      </c>
      <c r="E67" s="58">
        <f>IF(Eksplikatsioon!F68=0,"",Eksplikatsioon!F68)</f>
        <v>37</v>
      </c>
      <c r="F67" s="23" t="str">
        <f>IF(Eksplikatsioon!H68=0,"",Eksplikatsioon!H68)</f>
        <v>trepihall</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111</v>
      </c>
      <c r="C68" s="23" t="str">
        <f>IF(Eksplikatsioon!C69=0,"",Eksplikatsioon!C69)</f>
        <v>ÜÜRITAV PIND</v>
      </c>
      <c r="D68" s="23" t="str">
        <f>IF(Eksplikatsioon!D69=0,"",Eksplikatsioon!D69)</f>
        <v>Kabinet/Büroo</v>
      </c>
      <c r="E68" s="58">
        <f>IF(Eksplikatsioon!F69=0,"",Eksplikatsioon!F69)</f>
        <v>6.7</v>
      </c>
      <c r="F68" s="23" t="str">
        <f>IF(Eksplikatsioon!H69=0,"",Eksplikatsioon!H69)</f>
        <v>vestlusruum</v>
      </c>
      <c r="G68" s="23" t="str">
        <f>IF(Eksplikatsioon!J69=0,"",Eksplikatsioon!J69)</f>
        <v>Ainukasutuses pind</v>
      </c>
      <c r="H68" s="23" t="str">
        <f>IF(Eksplikatsioon!K69=0,"",Eksplikatsioon!K69)</f>
        <v xml:space="preserve">Rahandusministeerium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112</v>
      </c>
      <c r="C69" s="23" t="str">
        <f>IF(Eksplikatsioon!C70=0,"",Eksplikatsioon!C70)</f>
        <v>ÜÜRITAV PIND</v>
      </c>
      <c r="D69" s="23" t="str">
        <f>IF(Eksplikatsioon!D70=0,"",Eksplikatsioon!D70)</f>
        <v>Ooteruum/Teenindusruum</v>
      </c>
      <c r="E69" s="58">
        <f>IF(Eksplikatsioon!F70=0,"",Eksplikatsioon!F70)</f>
        <v>10.6</v>
      </c>
      <c r="F69" s="23" t="str">
        <f>IF(Eksplikatsioon!H70=0,"",Eksplikatsioon!H70)</f>
        <v>teenindusboks</v>
      </c>
      <c r="G69" s="23" t="str">
        <f>IF(Eksplikatsioon!J70=0,"",Eksplikatsioon!J70)</f>
        <v>Ainukasutuses pind</v>
      </c>
      <c r="H69" s="23" t="str">
        <f>IF(Eksplikatsioon!K70=0,"",Eksplikatsioon!K70)</f>
        <v xml:space="preserve">Rahandusministeerium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113</v>
      </c>
      <c r="C70" s="23" t="str">
        <f>IF(Eksplikatsioon!C71=0,"",Eksplikatsioon!C71)</f>
        <v>ÜÜRITAV PIND</v>
      </c>
      <c r="D70" s="23" t="str">
        <f>IF(Eksplikatsioon!D71=0,"",Eksplikatsioon!D71)</f>
        <v>Ooteruum/Teenindusruum</v>
      </c>
      <c r="E70" s="58">
        <f>IF(Eksplikatsioon!F71=0,"",Eksplikatsioon!F71)</f>
        <v>24.3</v>
      </c>
      <c r="F70" s="23" t="str">
        <f>IF(Eksplikatsioon!H71=0,"",Eksplikatsioon!H71)</f>
        <v>teenindusboks</v>
      </c>
      <c r="G70" s="23" t="str">
        <f>IF(Eksplikatsioon!J71=0,"",Eksplikatsioon!J71)</f>
        <v>Ainukasutuses pind</v>
      </c>
      <c r="H70" s="23" t="str">
        <f>IF(Eksplikatsioon!K71=0,"",Eksplikatsioon!K71)</f>
        <v xml:space="preserve">Rahandusministeerium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115</v>
      </c>
      <c r="C71" s="23" t="str">
        <f>IF(Eksplikatsioon!C72=0,"",Eksplikatsioon!C72)</f>
        <v>ÜÜRITAV PIND</v>
      </c>
      <c r="D71" s="23" t="str">
        <f>IF(Eksplikatsioon!D72=0,"",Eksplikatsioon!D72)</f>
        <v>Kabinet/Büroo</v>
      </c>
      <c r="E71" s="58">
        <f>IF(Eksplikatsioon!F72=0,"",Eksplikatsioon!F72)</f>
        <v>23.7</v>
      </c>
      <c r="F71" s="23" t="str">
        <f>IF(Eksplikatsioon!H72=0,"",Eksplikatsioon!H72)</f>
        <v>teenindusboks</v>
      </c>
      <c r="G71" s="23" t="str">
        <f>IF(Eksplikatsioon!J72=0,"",Eksplikatsioon!J72)</f>
        <v>Ainukasutuses pind</v>
      </c>
      <c r="H71" s="23" t="str">
        <f>IF(Eksplikatsioon!K72=0,"",Eksplikatsioon!K72)</f>
        <v xml:space="preserve">Rahandusministeerium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116</v>
      </c>
      <c r="C72" s="23" t="str">
        <f>IF(Eksplikatsioon!C73=0,"",Eksplikatsioon!C73)</f>
        <v>ÜÜRITAV PIND</v>
      </c>
      <c r="D72" s="23" t="str">
        <f>IF(Eksplikatsioon!D73=0,"",Eksplikatsioon!D73)</f>
        <v>Kabinet/Büroo</v>
      </c>
      <c r="E72" s="58">
        <f>IF(Eksplikatsioon!F73=0,"",Eksplikatsioon!F73)</f>
        <v>19.2</v>
      </c>
      <c r="F72" s="23" t="str">
        <f>IF(Eksplikatsioon!H73=0,"",Eksplikatsioon!H73)</f>
        <v>väike koosolek</v>
      </c>
      <c r="G72" s="23" t="str">
        <f>IF(Eksplikatsioon!J73=0,"",Eksplikatsioon!J73)</f>
        <v>Ainukasutuses pind</v>
      </c>
      <c r="H72" s="23" t="str">
        <f>IF(Eksplikatsioon!K73=0,"",Eksplikatsioon!K73)</f>
        <v xml:space="preserve">Rahandusministeerium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t="str">
        <f>IF(Eksplikatsioon!B74=0,"",Eksplikatsioon!B74)</f>
        <v>117</v>
      </c>
      <c r="C73" s="23" t="str">
        <f>IF(Eksplikatsioon!C74=0,"",Eksplikatsioon!C74)</f>
        <v>ÜÜRITAV PIND</v>
      </c>
      <c r="D73" s="23" t="str">
        <f>IF(Eksplikatsioon!D74=0,"",Eksplikatsioon!D74)</f>
        <v>WC</v>
      </c>
      <c r="E73" s="58">
        <f>IF(Eksplikatsioon!F74=0,"",Eksplikatsioon!F74)</f>
        <v>14.8</v>
      </c>
      <c r="F73" s="23" t="str">
        <f>IF(Eksplikatsioon!H74=0,"",Eksplikatsioon!H74)</f>
        <v>wc</v>
      </c>
      <c r="G73" s="23" t="str">
        <f>IF(Eksplikatsioon!J74=0,"",Eksplikatsioon!J74)</f>
        <v>Ainukasutuses pind</v>
      </c>
      <c r="H73" s="23" t="str">
        <f>IF(Eksplikatsioon!K74=0,"",Eksplikatsioon!K74)</f>
        <v xml:space="preserve">Rahandusministeerium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t="str">
        <f>IF(Eksplikatsioon!B75=0,"",Eksplikatsioon!B75)</f>
        <v>118</v>
      </c>
      <c r="C74" s="23" t="str">
        <f>IF(Eksplikatsioon!C75=0,"",Eksplikatsioon!C75)</f>
        <v>ÜÜRITAV PIND</v>
      </c>
      <c r="D74" s="23" t="str">
        <f>IF(Eksplikatsioon!D75=0,"",Eksplikatsioon!D75)</f>
        <v>Koridor</v>
      </c>
      <c r="E74" s="58">
        <f>IF(Eksplikatsioon!F75=0,"",Eksplikatsioon!F75)</f>
        <v>17.899999999999999</v>
      </c>
      <c r="F74" s="23" t="str">
        <f>IF(Eksplikatsioon!H75=0,"",Eksplikatsioon!H75)</f>
        <v>liftihall</v>
      </c>
      <c r="G74" s="23" t="str">
        <f>IF(Eksplikatsioon!J75=0,"",Eksplikatsioon!J75)</f>
        <v>Ainukasutuses pind</v>
      </c>
      <c r="H74" s="23" t="str">
        <f>IF(Eksplikatsioon!K75=0,"",Eksplikatsioon!K75)</f>
        <v xml:space="preserve">Rahandusministeerium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t="str">
        <f>IF(Eksplikatsioon!B76=0,"",Eksplikatsioon!B76)</f>
        <v>119</v>
      </c>
      <c r="C75" s="23" t="str">
        <f>IF(Eksplikatsioon!C76=0,"",Eksplikatsioon!C76)</f>
        <v>VERTIKAALSETE ÜHENDUSTEEDE PIND</v>
      </c>
      <c r="D75" s="23" t="str">
        <f>IF(Eksplikatsioon!D76=0,"",Eksplikatsioon!D76)</f>
        <v>Trepp/Trepikoda</v>
      </c>
      <c r="E75" s="58">
        <f>IF(Eksplikatsioon!F76=0,"",Eksplikatsioon!F76)</f>
        <v>14</v>
      </c>
      <c r="F75" s="23" t="str">
        <f>IF(Eksplikatsioon!H76=0,"",Eksplikatsioon!H76)</f>
        <v>trepikoda</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t="str">
        <f>IF(Eksplikatsioon!B77=0,"",Eksplikatsioon!B77)</f>
        <v>120</v>
      </c>
      <c r="C76" s="23" t="str">
        <f>IF(Eksplikatsioon!C77=0,"",Eksplikatsioon!C77)</f>
        <v>ÜÜRITAV PIND</v>
      </c>
      <c r="D76" s="23" t="str">
        <f>IF(Eksplikatsioon!D77=0,"",Eksplikatsioon!D77)</f>
        <v>WC</v>
      </c>
      <c r="E76" s="58">
        <f>IF(Eksplikatsioon!F77=0,"",Eksplikatsioon!F77)</f>
        <v>1.6</v>
      </c>
      <c r="F76" s="23" t="str">
        <f>IF(Eksplikatsioon!H77=0,"",Eksplikatsioon!H77)</f>
        <v>wc</v>
      </c>
      <c r="G76" s="23" t="str">
        <f>IF(Eksplikatsioon!J77=0,"",Eksplikatsioon!J77)</f>
        <v>Ainukasutuses pind</v>
      </c>
      <c r="H76" s="23" t="str">
        <f>IF(Eksplikatsioon!K77=0,"",Eksplikatsioon!K77)</f>
        <v xml:space="preserve">Rahandusministeerium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t="str">
        <f>IF(Eksplikatsioon!B78=0,"",Eksplikatsioon!B78)</f>
        <v>121</v>
      </c>
      <c r="C77" s="23" t="str">
        <f>IF(Eksplikatsioon!C78=0,"",Eksplikatsioon!C78)</f>
        <v>ÜÜRITAV PIND</v>
      </c>
      <c r="D77" s="23" t="str">
        <f>IF(Eksplikatsioon!D78=0,"",Eksplikatsioon!D78)</f>
        <v>Eesruum</v>
      </c>
      <c r="E77" s="58">
        <f>IF(Eksplikatsioon!F78=0,"",Eksplikatsioon!F78)</f>
        <v>3.6</v>
      </c>
      <c r="F77" s="23" t="str">
        <f>IF(Eksplikatsioon!H78=0,"",Eksplikatsioon!H78)</f>
        <v>eesruum</v>
      </c>
      <c r="G77" s="23" t="str">
        <f>IF(Eksplikatsioon!J78=0,"",Eksplikatsioon!J78)</f>
        <v>Ainukasutuses pind</v>
      </c>
      <c r="H77" s="23" t="str">
        <f>IF(Eksplikatsioon!K78=0,"",Eksplikatsioon!K78)</f>
        <v xml:space="preserve">Rahandusministeerium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01</v>
      </c>
      <c r="B78" s="60" t="str">
        <f>IF(Eksplikatsioon!B79=0,"",Eksplikatsioon!B79)</f>
        <v>122</v>
      </c>
      <c r="C78" s="23" t="str">
        <f>IF(Eksplikatsioon!C79=0,"",Eksplikatsioon!C79)</f>
        <v>ÜÜRITAV PIND</v>
      </c>
      <c r="D78" s="23" t="str">
        <f>IF(Eksplikatsioon!D79=0,"",Eksplikatsioon!D79)</f>
        <v>WC</v>
      </c>
      <c r="E78" s="58">
        <f>IF(Eksplikatsioon!F79=0,"",Eksplikatsioon!F79)</f>
        <v>2.2000000000000002</v>
      </c>
      <c r="F78" s="23" t="str">
        <f>IF(Eksplikatsioon!H79=0,"",Eksplikatsioon!H79)</f>
        <v>wc</v>
      </c>
      <c r="G78" s="23" t="str">
        <f>IF(Eksplikatsioon!J79=0,"",Eksplikatsioon!J79)</f>
        <v>Ainukasutuses pind</v>
      </c>
      <c r="H78" s="23" t="str">
        <f>IF(Eksplikatsioon!K79=0,"",Eksplikatsioon!K79)</f>
        <v xml:space="preserve">Rahandusministeerium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01</v>
      </c>
      <c r="B79" s="60" t="str">
        <f>IF(Eksplikatsioon!B80=0,"",Eksplikatsioon!B80)</f>
        <v>123</v>
      </c>
      <c r="C79" s="23" t="str">
        <f>IF(Eksplikatsioon!C80=0,"",Eksplikatsioon!C80)</f>
        <v>ÜÜRITAV PIND</v>
      </c>
      <c r="D79" s="23" t="str">
        <f>IF(Eksplikatsioon!D80=0,"",Eksplikatsioon!D80)</f>
        <v>Koristus- ja hooldusruum</v>
      </c>
      <c r="E79" s="58">
        <f>IF(Eksplikatsioon!F80=0,"",Eksplikatsioon!F80)</f>
        <v>3</v>
      </c>
      <c r="F79" s="23" t="str">
        <f>IF(Eksplikatsioon!H80=0,"",Eksplikatsioon!H80)</f>
        <v>koristus</v>
      </c>
      <c r="G79" s="23" t="str">
        <f>IF(Eksplikatsioon!J80=0,"",Eksplikatsioon!J80)</f>
        <v>Ainukasutuses pind</v>
      </c>
      <c r="H79" s="23" t="str">
        <f>IF(Eksplikatsioon!K80=0,"",Eksplikatsioon!K80)</f>
        <v xml:space="preserve">Rahandusministeerium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01</v>
      </c>
      <c r="B80" s="60" t="str">
        <f>IF(Eksplikatsioon!B81=0,"",Eksplikatsioon!B81)</f>
        <v>124</v>
      </c>
      <c r="C80" s="23" t="str">
        <f>IF(Eksplikatsioon!C81=0,"",Eksplikatsioon!C81)</f>
        <v>ÜÜRITAV PIND</v>
      </c>
      <c r="D80" s="23" t="str">
        <f>IF(Eksplikatsioon!D81=0,"",Eksplikatsioon!D81)</f>
        <v>Koridor</v>
      </c>
      <c r="E80" s="58">
        <f>IF(Eksplikatsioon!F81=0,"",Eksplikatsioon!F81)</f>
        <v>23.8</v>
      </c>
      <c r="F80" s="23" t="str">
        <f>IF(Eksplikatsioon!H81=0,"",Eksplikatsioon!H81)</f>
        <v>koridor</v>
      </c>
      <c r="G80" s="23" t="str">
        <f>IF(Eksplikatsioon!J81=0,"",Eksplikatsioon!J81)</f>
        <v>Ainukasutuses pind</v>
      </c>
      <c r="H80" s="23" t="str">
        <f>IF(Eksplikatsioon!K81=0,"",Eksplikatsioon!K81)</f>
        <v xml:space="preserve">Rahandusministeerium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01</v>
      </c>
      <c r="B81" s="60" t="str">
        <f>IF(Eksplikatsioon!B82=0,"",Eksplikatsioon!B82)</f>
        <v>125</v>
      </c>
      <c r="C81" s="23" t="str">
        <f>IF(Eksplikatsioon!C82=0,"",Eksplikatsioon!C82)</f>
        <v>ÜÜRITAV PIND</v>
      </c>
      <c r="D81" s="23" t="str">
        <f>IF(Eksplikatsioon!D82=0,"",Eksplikatsioon!D82)</f>
        <v>Kabinet/Büroo</v>
      </c>
      <c r="E81" s="58">
        <f>IF(Eksplikatsioon!F82=0,"",Eksplikatsioon!F82)</f>
        <v>14.5</v>
      </c>
      <c r="F81" s="23" t="str">
        <f>IF(Eksplikatsioon!H82=0,"",Eksplikatsioon!H82)</f>
        <v>kabinet</v>
      </c>
      <c r="G81" s="23" t="str">
        <f>IF(Eksplikatsioon!J82=0,"",Eksplikatsioon!J82)</f>
        <v>Ainukasutuses pind</v>
      </c>
      <c r="H81" s="23" t="str">
        <f>IF(Eksplikatsioon!K82=0,"",Eksplikatsioon!K82)</f>
        <v xml:space="preserve">Rahandusministeerium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01</v>
      </c>
      <c r="B82" s="60" t="str">
        <f>IF(Eksplikatsioon!B83=0,"",Eksplikatsioon!B83)</f>
        <v>126</v>
      </c>
      <c r="C82" s="23" t="str">
        <f>IF(Eksplikatsioon!C83=0,"",Eksplikatsioon!C83)</f>
        <v>ÜÜRITAV PIND</v>
      </c>
      <c r="D82" s="23" t="str">
        <f>IF(Eksplikatsioon!D83=0,"",Eksplikatsioon!D83)</f>
        <v>Kabinet/Büroo</v>
      </c>
      <c r="E82" s="58">
        <f>IF(Eksplikatsioon!F83=0,"",Eksplikatsioon!F83)</f>
        <v>12.2</v>
      </c>
      <c r="F82" s="23" t="str">
        <f>IF(Eksplikatsioon!H83=0,"",Eksplikatsioon!H83)</f>
        <v>kabinet</v>
      </c>
      <c r="G82" s="23" t="str">
        <f>IF(Eksplikatsioon!J83=0,"",Eksplikatsioon!J83)</f>
        <v>Ainukasutuses pind</v>
      </c>
      <c r="H82" s="23" t="str">
        <f>IF(Eksplikatsioon!K83=0,"",Eksplikatsioon!K83)</f>
        <v xml:space="preserve">Rahandusministeerium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01</v>
      </c>
      <c r="B83" s="60" t="str">
        <f>IF(Eksplikatsioon!B84=0,"",Eksplikatsioon!B84)</f>
        <v>127</v>
      </c>
      <c r="C83" s="23" t="str">
        <f>IF(Eksplikatsioon!C84=0,"",Eksplikatsioon!C84)</f>
        <v>ÜÜRITAV PIND</v>
      </c>
      <c r="D83" s="23" t="str">
        <f>IF(Eksplikatsioon!D84=0,"",Eksplikatsioon!D84)</f>
        <v>Kabinet/Büroo</v>
      </c>
      <c r="E83" s="58">
        <f>IF(Eksplikatsioon!F84=0,"",Eksplikatsioon!F84)</f>
        <v>16.2</v>
      </c>
      <c r="F83" s="23" t="str">
        <f>IF(Eksplikatsioon!H84=0,"",Eksplikatsioon!H84)</f>
        <v>vastuvõtt</v>
      </c>
      <c r="G83" s="23" t="str">
        <f>IF(Eksplikatsioon!J84=0,"",Eksplikatsioon!J84)</f>
        <v>Ainukasutuses pind</v>
      </c>
      <c r="H83" s="23" t="str">
        <f>IF(Eksplikatsioon!K84=0,"",Eksplikatsioon!K84)</f>
        <v xml:space="preserve">Rahandusministeerium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01</v>
      </c>
      <c r="B84" s="60" t="str">
        <f>IF(Eksplikatsioon!B85=0,"",Eksplikatsioon!B85)</f>
        <v>128</v>
      </c>
      <c r="C84" s="23" t="str">
        <f>IF(Eksplikatsioon!C85=0,"",Eksplikatsioon!C85)</f>
        <v>ÜÜRITAV PIND</v>
      </c>
      <c r="D84" s="23" t="str">
        <f>IF(Eksplikatsioon!D85=0,"",Eksplikatsioon!D85)</f>
        <v>Kabinet/Büroo</v>
      </c>
      <c r="E84" s="58">
        <f>IF(Eksplikatsioon!F85=0,"",Eksplikatsioon!F85)</f>
        <v>20.3</v>
      </c>
      <c r="F84" s="23" t="str">
        <f>IF(Eksplikatsioon!H85=0,"",Eksplikatsioon!H85)</f>
        <v>kabinet</v>
      </c>
      <c r="G84" s="23" t="str">
        <f>IF(Eksplikatsioon!J85=0,"",Eksplikatsioon!J85)</f>
        <v>Ainukasutuses pind</v>
      </c>
      <c r="H84" s="23" t="str">
        <f>IF(Eksplikatsioon!K85=0,"",Eksplikatsioon!K85)</f>
        <v xml:space="preserve">Rahandusministeerium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01</v>
      </c>
      <c r="B85" s="60" t="str">
        <f>IF(Eksplikatsioon!B86=0,"",Eksplikatsioon!B86)</f>
        <v>129</v>
      </c>
      <c r="C85" s="23" t="str">
        <f>IF(Eksplikatsioon!C86=0,"",Eksplikatsioon!C86)</f>
        <v>ÜÜRITAV PIND</v>
      </c>
      <c r="D85" s="23" t="str">
        <f>IF(Eksplikatsioon!D86=0,"",Eksplikatsioon!D86)</f>
        <v>Kabinet/Büroo</v>
      </c>
      <c r="E85" s="58">
        <f>IF(Eksplikatsioon!F86=0,"",Eksplikatsioon!F86)</f>
        <v>19.5</v>
      </c>
      <c r="F85" s="23" t="str">
        <f>IF(Eksplikatsioon!H86=0,"",Eksplikatsioon!H86)</f>
        <v>kabinet</v>
      </c>
      <c r="G85" s="23" t="str">
        <f>IF(Eksplikatsioon!J86=0,"",Eksplikatsioon!J86)</f>
        <v>Ainukasutuses pind</v>
      </c>
      <c r="H85" s="23" t="str">
        <f>IF(Eksplikatsioon!K86=0,"",Eksplikatsioon!K86)</f>
        <v xml:space="preserve">Rahandusministeerium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01</v>
      </c>
      <c r="B86" s="60" t="str">
        <f>IF(Eksplikatsioon!B87=0,"",Eksplikatsioon!B87)</f>
        <v>130</v>
      </c>
      <c r="C86" s="23" t="str">
        <f>IF(Eksplikatsioon!C87=0,"",Eksplikatsioon!C87)</f>
        <v>ÜÜRITAV PIND</v>
      </c>
      <c r="D86" s="23" t="str">
        <f>IF(Eksplikatsioon!D87=0,"",Eksplikatsioon!D87)</f>
        <v>Kabinet/Büroo</v>
      </c>
      <c r="E86" s="58">
        <f>IF(Eksplikatsioon!F87=0,"",Eksplikatsioon!F87)</f>
        <v>25.2</v>
      </c>
      <c r="F86" s="23" t="str">
        <f>IF(Eksplikatsioon!H87=0,"",Eksplikatsioon!H87)</f>
        <v>kabinet</v>
      </c>
      <c r="G86" s="23" t="str">
        <f>IF(Eksplikatsioon!J87=0,"",Eksplikatsioon!J87)</f>
        <v>Ainukasutuses pind</v>
      </c>
      <c r="H86" s="23" t="str">
        <f>IF(Eksplikatsioon!K87=0,"",Eksplikatsioon!K87)</f>
        <v xml:space="preserve">Rahandusministeerium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01</v>
      </c>
      <c r="B87" s="60" t="str">
        <f>IF(Eksplikatsioon!B88=0,"",Eksplikatsioon!B88)</f>
        <v>131</v>
      </c>
      <c r="C87" s="23" t="str">
        <f>IF(Eksplikatsioon!C88=0,"",Eksplikatsioon!C88)</f>
        <v>ÜÜRITAV PIND</v>
      </c>
      <c r="D87" s="23" t="str">
        <f>IF(Eksplikatsioon!D88=0,"",Eksplikatsioon!D88)</f>
        <v>Kabinet/Büroo</v>
      </c>
      <c r="E87" s="58">
        <f>IF(Eksplikatsioon!F88=0,"",Eksplikatsioon!F88)</f>
        <v>25.9</v>
      </c>
      <c r="F87" s="23" t="str">
        <f>IF(Eksplikatsioon!H88=0,"",Eksplikatsioon!H88)</f>
        <v>kabinet</v>
      </c>
      <c r="G87" s="23" t="str">
        <f>IF(Eksplikatsioon!J88=0,"",Eksplikatsioon!J88)</f>
        <v>Ainukasutuses pind</v>
      </c>
      <c r="H87" s="23" t="str">
        <f>IF(Eksplikatsioon!K88=0,"",Eksplikatsioon!K88)</f>
        <v xml:space="preserve">Rahandusministeerium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01</v>
      </c>
      <c r="B88" s="60" t="str">
        <f>IF(Eksplikatsioon!B89=0,"",Eksplikatsioon!B89)</f>
        <v>132</v>
      </c>
      <c r="C88" s="23" t="str">
        <f>IF(Eksplikatsioon!C89=0,"",Eksplikatsioon!C89)</f>
        <v>ÜÜRITAV PIND</v>
      </c>
      <c r="D88" s="23" t="str">
        <f>IF(Eksplikatsioon!D89=0,"",Eksplikatsioon!D89)</f>
        <v>Puhkeruum</v>
      </c>
      <c r="E88" s="58">
        <f>IF(Eksplikatsioon!F89=0,"",Eksplikatsioon!F89)</f>
        <v>13.8</v>
      </c>
      <c r="F88" s="23" t="str">
        <f>IF(Eksplikatsioon!H89=0,"",Eksplikatsioon!H89)</f>
        <v>puhkeruum</v>
      </c>
      <c r="G88" s="23" t="str">
        <f>IF(Eksplikatsioon!J89=0,"",Eksplikatsioon!J89)</f>
        <v>Ainukasutuses pind</v>
      </c>
      <c r="H88" s="23" t="str">
        <f>IF(Eksplikatsioon!K89=0,"",Eksplikatsioon!K89)</f>
        <v xml:space="preserve">Rahandusministeerium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01</v>
      </c>
      <c r="B89" s="60" t="str">
        <f>IF(Eksplikatsioon!B90=0,"",Eksplikatsioon!B90)</f>
        <v>133</v>
      </c>
      <c r="C89" s="23" t="str">
        <f>IF(Eksplikatsioon!C90=0,"",Eksplikatsioon!C90)</f>
        <v>VERTIKAALSETE ÜHENDUSTEEDE PIND</v>
      </c>
      <c r="D89" s="23" t="str">
        <f>IF(Eksplikatsioon!D90=0,"",Eksplikatsioon!D90)</f>
        <v>Lift</v>
      </c>
      <c r="E89" s="58">
        <f>IF(Eksplikatsioon!F90=0,"",Eksplikatsioon!F90)</f>
        <v>3.5</v>
      </c>
      <c r="F89" s="23" t="str">
        <f>IF(Eksplikatsioon!H90=0,"",Eksplikatsioon!H90)</f>
        <v>lift</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01</v>
      </c>
      <c r="B90" s="60" t="str">
        <f>IF(Eksplikatsioon!B91=0,"",Eksplikatsioon!B91)</f>
        <v>134</v>
      </c>
      <c r="C90" s="23" t="str">
        <f>IF(Eksplikatsioon!C91=0,"",Eksplikatsioon!C91)</f>
        <v>VERTIKAALSETE ÜHENDUSTEEDE PIND</v>
      </c>
      <c r="D90" s="23" t="str">
        <f>IF(Eksplikatsioon!D91=0,"",Eksplikatsioon!D91)</f>
        <v>Lift</v>
      </c>
      <c r="E90" s="58">
        <f>IF(Eksplikatsioon!F91=0,"",Eksplikatsioon!F91)</f>
        <v>4.5999999999999996</v>
      </c>
      <c r="F90" s="23" t="str">
        <f>IF(Eksplikatsioon!H91=0,"",Eksplikatsioon!H91)</f>
        <v>lift</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01</v>
      </c>
      <c r="B91" s="60" t="str">
        <f>IF(Eksplikatsioon!B92=0,"",Eksplikatsioon!B92)</f>
        <v>135</v>
      </c>
      <c r="C91" s="23" t="str">
        <f>IF(Eksplikatsioon!C92=0,"",Eksplikatsioon!C92)</f>
        <v>ÜÜRITAV PIND</v>
      </c>
      <c r="D91" s="23" t="str">
        <f>IF(Eksplikatsioon!D92=0,"",Eksplikatsioon!D92)</f>
        <v>Eesruum</v>
      </c>
      <c r="E91" s="58">
        <f>IF(Eksplikatsioon!F92=0,"",Eksplikatsioon!F92)</f>
        <v>8.1999999999999993</v>
      </c>
      <c r="F91" s="23" t="str">
        <f>IF(Eksplikatsioon!H92=0,"",Eksplikatsioon!H92)</f>
        <v>tuulekoda</v>
      </c>
      <c r="G91" s="23" t="str">
        <f>IF(Eksplikatsioon!J92=0,"",Eksplikatsioon!J92)</f>
        <v>Ainukasutuses pind</v>
      </c>
      <c r="H91" s="23" t="str">
        <f>IF(Eksplikatsioon!K92=0,"",Eksplikatsioon!K92)</f>
        <v xml:space="preserve">Rahandusministeerium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01</v>
      </c>
      <c r="B92" s="60" t="str">
        <f>IF(Eksplikatsioon!B93=0,"",Eksplikatsioon!B93)</f>
        <v>136</v>
      </c>
      <c r="C92" s="23" t="str">
        <f>IF(Eksplikatsioon!C93=0,"",Eksplikatsioon!C93)</f>
        <v>VERTIKAALSETE ÜHENDUSTEEDE PIND</v>
      </c>
      <c r="D92" s="23" t="str">
        <f>IF(Eksplikatsioon!D93=0,"",Eksplikatsioon!D93)</f>
        <v>Trepp/Trepikoda</v>
      </c>
      <c r="E92" s="58">
        <f>IF(Eksplikatsioon!F93=0,"",Eksplikatsioon!F93)</f>
        <v>11.4</v>
      </c>
      <c r="F92" s="23" t="str">
        <f>IF(Eksplikatsioon!H93=0,"",Eksplikatsioon!H93)</f>
        <v>trepikoda</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01</v>
      </c>
      <c r="B93" s="60" t="str">
        <f>IF(Eksplikatsioon!B94=0,"",Eksplikatsioon!B94)</f>
        <v>137</v>
      </c>
      <c r="C93" s="23" t="str">
        <f>IF(Eksplikatsioon!C94=0,"",Eksplikatsioon!C94)</f>
        <v>ÜÜRITAV PIND</v>
      </c>
      <c r="D93" s="23" t="str">
        <f>IF(Eksplikatsioon!D94=0,"",Eksplikatsioon!D94)</f>
        <v>WC</v>
      </c>
      <c r="E93" s="58">
        <f>IF(Eksplikatsioon!F94=0,"",Eksplikatsioon!F94)</f>
        <v>8.1999999999999993</v>
      </c>
      <c r="F93" s="23" t="str">
        <f>IF(Eksplikatsioon!H94=0,"",Eksplikatsioon!H94)</f>
        <v>wc inva</v>
      </c>
      <c r="G93" s="23" t="str">
        <f>IF(Eksplikatsioon!J94=0,"",Eksplikatsioon!J94)</f>
        <v>Ainukasutuses pind</v>
      </c>
      <c r="H93" s="23" t="str">
        <f>IF(Eksplikatsioon!K94=0,"",Eksplikatsioon!K94)</f>
        <v xml:space="preserve">Rahandusministeerium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01</v>
      </c>
      <c r="B94" s="60" t="str">
        <f>IF(Eksplikatsioon!B95=0,"",Eksplikatsioon!B95)</f>
        <v>138</v>
      </c>
      <c r="C94" s="23" t="str">
        <f>IF(Eksplikatsioon!C95=0,"",Eksplikatsioon!C95)</f>
        <v>ÜÜRITAV PIND</v>
      </c>
      <c r="D94" s="23" t="str">
        <f>IF(Eksplikatsioon!D95=0,"",Eksplikatsioon!D95)</f>
        <v>WC</v>
      </c>
      <c r="E94" s="58">
        <f>IF(Eksplikatsioon!F95=0,"",Eksplikatsioon!F95)</f>
        <v>4.4000000000000004</v>
      </c>
      <c r="F94" s="23" t="str">
        <f>IF(Eksplikatsioon!H95=0,"",Eksplikatsioon!H95)</f>
        <v>wc</v>
      </c>
      <c r="G94" s="23" t="str">
        <f>IF(Eksplikatsioon!J95=0,"",Eksplikatsioon!J95)</f>
        <v>Ainukasutuses pind</v>
      </c>
      <c r="H94" s="23" t="str">
        <f>IF(Eksplikatsioon!K95=0,"",Eksplikatsioon!K95)</f>
        <v xml:space="preserve">Rahandusministeerium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01</v>
      </c>
      <c r="B95" s="60" t="str">
        <f>IF(Eksplikatsioon!B96=0,"",Eksplikatsioon!B96)</f>
        <v>139</v>
      </c>
      <c r="C95" s="23" t="str">
        <f>IF(Eksplikatsioon!C96=0,"",Eksplikatsioon!C96)</f>
        <v>ÜÜRITAV PIND</v>
      </c>
      <c r="D95" s="23" t="str">
        <f>IF(Eksplikatsioon!D96=0,"",Eksplikatsioon!D96)</f>
        <v>Kabinet/Büroo</v>
      </c>
      <c r="E95" s="58">
        <f>IF(Eksplikatsioon!F96=0,"",Eksplikatsioon!F96)</f>
        <v>11.2</v>
      </c>
      <c r="F95" s="23" t="str">
        <f>IF(Eksplikatsioon!H96=0,"",Eksplikatsioon!H96)</f>
        <v>turvatöötaja</v>
      </c>
      <c r="G95" s="23" t="str">
        <f>IF(Eksplikatsioon!J96=0,"",Eksplikatsioon!J96)</f>
        <v>Ainukasutuses pind</v>
      </c>
      <c r="H95" s="23" t="str">
        <f>IF(Eksplikatsioon!K96=0,"",Eksplikatsioon!K96)</f>
        <v xml:space="preserve">Rahandusministeerium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201</v>
      </c>
      <c r="C96" s="23" t="str">
        <f>IF(Eksplikatsioon!C97=0,"",Eksplikatsioon!C97)</f>
        <v>VERTIKAALSETE ÜHENDUSTEEDE PIND</v>
      </c>
      <c r="D96" s="23" t="str">
        <f>IF(Eksplikatsioon!D97=0,"",Eksplikatsioon!D97)</f>
        <v>Trepp/Trepikoda</v>
      </c>
      <c r="E96" s="58">
        <f>IF(Eksplikatsioon!F97=0,"",Eksplikatsioon!F97)</f>
        <v>27.1</v>
      </c>
      <c r="F96" s="23" t="str">
        <f>IF(Eksplikatsioon!H97=0,"",Eksplikatsioon!H97)</f>
        <v>trepihall</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202</v>
      </c>
      <c r="C97" s="23" t="str">
        <f>IF(Eksplikatsioon!C98=0,"",Eksplikatsioon!C98)</f>
        <v>ÜÜRITAV PIND</v>
      </c>
      <c r="D97" s="23" t="str">
        <f>IF(Eksplikatsioon!D98=0,"",Eksplikatsioon!D98)</f>
        <v>Ooteruum/Teenindusruum</v>
      </c>
      <c r="E97" s="58">
        <f>IF(Eksplikatsioon!F98=0,"",Eksplikatsioon!F98)</f>
        <v>74.900000000000006</v>
      </c>
      <c r="F97" s="23" t="str">
        <f>IF(Eksplikatsioon!H98=0,"",Eksplikatsioon!H98)</f>
        <v>Ootesaal</v>
      </c>
      <c r="G97" s="23" t="str">
        <f>IF(Eksplikatsioon!J98=0,"",Eksplikatsioon!J98)</f>
        <v>Ainukasutuses pind</v>
      </c>
      <c r="H97" s="23" t="str">
        <f>IF(Eksplikatsioon!K98=0,"",Eksplikatsioon!K98)</f>
        <v xml:space="preserve">Rahandusministeerium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203</v>
      </c>
      <c r="C98" s="23" t="str">
        <f>IF(Eksplikatsioon!C99=0,"",Eksplikatsioon!C99)</f>
        <v>ÜÜRITAV PIND</v>
      </c>
      <c r="D98" s="23" t="str">
        <f>IF(Eksplikatsioon!D99=0,"",Eksplikatsioon!D99)</f>
        <v>Kabinet/Büroo</v>
      </c>
      <c r="E98" s="58">
        <f>IF(Eksplikatsioon!F99=0,"",Eksplikatsioon!F99)</f>
        <v>23.6</v>
      </c>
      <c r="F98" s="23" t="str">
        <f>IF(Eksplikatsioon!H99=0,"",Eksplikatsioon!H99)</f>
        <v>kohtu kantselei</v>
      </c>
      <c r="G98" s="23" t="str">
        <f>IF(Eksplikatsioon!J99=0,"",Eksplikatsioon!J99)</f>
        <v>Ainukasutuses pind</v>
      </c>
      <c r="H98" s="23" t="str">
        <f>IF(Eksplikatsioon!K99=0,"",Eksplikatsioon!K99)</f>
        <v xml:space="preserve">Rahandusministeerium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204</v>
      </c>
      <c r="C99" s="23" t="str">
        <f>IF(Eksplikatsioon!C100=0,"",Eksplikatsioon!C100)</f>
        <v>ÜÜRITAV PIND</v>
      </c>
      <c r="D99" s="23" t="str">
        <f>IF(Eksplikatsioon!D100=0,"",Eksplikatsioon!D100)</f>
        <v>Kabinet/Büroo</v>
      </c>
      <c r="E99" s="58">
        <f>IF(Eksplikatsioon!F100=0,"",Eksplikatsioon!F100)</f>
        <v>14.4</v>
      </c>
      <c r="F99" s="23" t="str">
        <f>IF(Eksplikatsioon!H100=0,"",Eksplikatsioon!H100)</f>
        <v>vestlusruum</v>
      </c>
      <c r="G99" s="23" t="str">
        <f>IF(Eksplikatsioon!J100=0,"",Eksplikatsioon!J100)</f>
        <v>Ainukasutuses pind</v>
      </c>
      <c r="H99" s="23" t="str">
        <f>IF(Eksplikatsioon!K100=0,"",Eksplikatsioon!K100)</f>
        <v xml:space="preserve">Rahandusministeerium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205</v>
      </c>
      <c r="C100" s="23" t="str">
        <f>IF(Eksplikatsioon!C101=0,"",Eksplikatsioon!C101)</f>
        <v>ÜÜRITAV PIND</v>
      </c>
      <c r="D100" s="23" t="str">
        <f>IF(Eksplikatsioon!D101=0,"",Eksplikatsioon!D101)</f>
        <v>Kabinet/Büroo</v>
      </c>
      <c r="E100" s="58">
        <f>IF(Eksplikatsioon!F101=0,"",Eksplikatsioon!F101)</f>
        <v>20.5</v>
      </c>
      <c r="F100" s="23" t="str">
        <f>IF(Eksplikatsioon!H101=0,"",Eksplikatsioon!H101)</f>
        <v>kohtu juristid</v>
      </c>
      <c r="G100" s="23" t="str">
        <f>IF(Eksplikatsioon!J101=0,"",Eksplikatsioon!J101)</f>
        <v>Ainukasutuses pind</v>
      </c>
      <c r="H100" s="23" t="str">
        <f>IF(Eksplikatsioon!K101=0,"",Eksplikatsioon!K101)</f>
        <v xml:space="preserve">Rahandusministeerium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206</v>
      </c>
      <c r="C101" s="23" t="str">
        <f>IF(Eksplikatsioon!C102=0,"",Eksplikatsioon!C102)</f>
        <v>ÜÜRITAV PIND</v>
      </c>
      <c r="D101" s="23" t="str">
        <f>IF(Eksplikatsioon!D102=0,"",Eksplikatsioon!D102)</f>
        <v>Puhkeruum</v>
      </c>
      <c r="E101" s="58">
        <f>IF(Eksplikatsioon!F102=0,"",Eksplikatsioon!F102)</f>
        <v>30.7</v>
      </c>
      <c r="F101" s="23" t="str">
        <f>IF(Eksplikatsioon!H102=0,"",Eksplikatsioon!H102)</f>
        <v>puhkeruum</v>
      </c>
      <c r="G101" s="23" t="str">
        <f>IF(Eksplikatsioon!J102=0,"",Eksplikatsioon!J102)</f>
        <v>Ainukasutuses pind</v>
      </c>
      <c r="H101" s="23" t="str">
        <f>IF(Eksplikatsioon!K102=0,"",Eksplikatsioon!K102)</f>
        <v xml:space="preserve">Rahandusministeerium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207</v>
      </c>
      <c r="C102" s="23" t="str">
        <f>IF(Eksplikatsioon!C103=0,"",Eksplikatsioon!C103)</f>
        <v>ÜÜRITAV PIND</v>
      </c>
      <c r="D102" s="23" t="str">
        <f>IF(Eksplikatsioon!D103=0,"",Eksplikatsioon!D103)</f>
        <v>Koridor</v>
      </c>
      <c r="E102" s="58">
        <f>IF(Eksplikatsioon!F103=0,"",Eksplikatsioon!F103)</f>
        <v>23.1</v>
      </c>
      <c r="F102" s="23" t="str">
        <f>IF(Eksplikatsioon!H103=0,"",Eksplikatsioon!H103)</f>
        <v>koridor</v>
      </c>
      <c r="G102" s="23" t="str">
        <f>IF(Eksplikatsioon!J103=0,"",Eksplikatsioon!J103)</f>
        <v>Ainukasutuses pind</v>
      </c>
      <c r="H102" s="23" t="str">
        <f>IF(Eksplikatsioon!K103=0,"",Eksplikatsioon!K103)</f>
        <v xml:space="preserve">Rahandusministeerium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208</v>
      </c>
      <c r="C103" s="23" t="str">
        <f>IF(Eksplikatsioon!C104=0,"",Eksplikatsioon!C104)</f>
        <v>VERTIKAALSETE ÜHENDUSTEEDE PIND</v>
      </c>
      <c r="D103" s="23" t="str">
        <f>IF(Eksplikatsioon!D104=0,"",Eksplikatsioon!D104)</f>
        <v>Trepp/Trepikoda</v>
      </c>
      <c r="E103" s="58">
        <f>IF(Eksplikatsioon!F104=0,"",Eksplikatsioon!F104)</f>
        <v>20.3</v>
      </c>
      <c r="F103" s="23" t="str">
        <f>IF(Eksplikatsioon!H104=0,"",Eksplikatsioon!H104)</f>
        <v>trepikoda</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209</v>
      </c>
      <c r="C104" s="23" t="str">
        <f>IF(Eksplikatsioon!C105=0,"",Eksplikatsioon!C105)</f>
        <v>ÜÜRITAV PIND</v>
      </c>
      <c r="D104" s="23" t="str">
        <f>IF(Eksplikatsioon!D105=0,"",Eksplikatsioon!D105)</f>
        <v>Kinnipidamisruum</v>
      </c>
      <c r="E104" s="58">
        <f>IF(Eksplikatsioon!F105=0,"",Eksplikatsioon!F105)</f>
        <v>11</v>
      </c>
      <c r="F104" s="23" t="str">
        <f>IF(Eksplikatsioon!H105=0,"",Eksplikatsioon!H105)</f>
        <v>kinnipeetava ooteruum</v>
      </c>
      <c r="G104" s="23" t="str">
        <f>IF(Eksplikatsioon!J105=0,"",Eksplikatsioon!J105)</f>
        <v>Ainukasutuses pind</v>
      </c>
      <c r="H104" s="23" t="str">
        <f>IF(Eksplikatsioon!K105=0,"",Eksplikatsioon!K105)</f>
        <v xml:space="preserve">Rahandusministeerium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210</v>
      </c>
      <c r="C105" s="23" t="str">
        <f>IF(Eksplikatsioon!C106=0,"",Eksplikatsioon!C106)</f>
        <v>TEHNOPIND</v>
      </c>
      <c r="D105" s="23" t="str">
        <f>IF(Eksplikatsioon!D106=0,"",Eksplikatsioon!D106)</f>
        <v>Sideruum/Nõrkvool</v>
      </c>
      <c r="E105" s="58">
        <f>IF(Eksplikatsioon!F106=0,"",Eksplikatsioon!F106)</f>
        <v>13.7</v>
      </c>
      <c r="F105" s="23" t="str">
        <f>IF(Eksplikatsioon!H106=0,"",Eksplikatsioon!H106)</f>
        <v>Server</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211</v>
      </c>
      <c r="C106" s="23" t="str">
        <f>IF(Eksplikatsioon!C107=0,"",Eksplikatsioon!C107)</f>
        <v>ÜÜRITAV PIND</v>
      </c>
      <c r="D106" s="23" t="str">
        <f>IF(Eksplikatsioon!D107=0,"",Eksplikatsioon!D107)</f>
        <v>Kohtusaal</v>
      </c>
      <c r="E106" s="58">
        <f>IF(Eksplikatsioon!F107=0,"",Eksplikatsioon!F107)</f>
        <v>79.8</v>
      </c>
      <c r="F106" s="23" t="str">
        <f>IF(Eksplikatsioon!H107=0,"",Eksplikatsioon!H107)</f>
        <v>suur kohtusaal</v>
      </c>
      <c r="G106" s="23" t="str">
        <f>IF(Eksplikatsioon!J107=0,"",Eksplikatsioon!J107)</f>
        <v>Ainukasutuses pind</v>
      </c>
      <c r="H106" s="23" t="str">
        <f>IF(Eksplikatsioon!K107=0,"",Eksplikatsioon!K107)</f>
        <v xml:space="preserve">Rahandusministeerium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t="str">
        <f>IF(Eksplikatsioon!B108=0,"",Eksplikatsioon!B108)</f>
        <v>212</v>
      </c>
      <c r="C107" s="23" t="str">
        <f>IF(Eksplikatsioon!C108=0,"",Eksplikatsioon!C108)</f>
        <v>ÜÜRITAV PIND</v>
      </c>
      <c r="D107" s="23" t="str">
        <f>IF(Eksplikatsioon!D108=0,"",Eksplikatsioon!D108)</f>
        <v>Kabinet/Büroo</v>
      </c>
      <c r="E107" s="58">
        <f>IF(Eksplikatsioon!F108=0,"",Eksplikatsioon!F108)</f>
        <v>14.2</v>
      </c>
      <c r="F107" s="23" t="str">
        <f>IF(Eksplikatsioon!H108=0,"",Eksplikatsioon!H108)</f>
        <v>suletud vaheruum</v>
      </c>
      <c r="G107" s="23" t="str">
        <f>IF(Eksplikatsioon!J108=0,"",Eksplikatsioon!J108)</f>
        <v>Ainukasutuses pind</v>
      </c>
      <c r="H107" s="23" t="str">
        <f>IF(Eksplikatsioon!K108=0,"",Eksplikatsioon!K108)</f>
        <v xml:space="preserve">Rahandusministeerium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213</v>
      </c>
      <c r="C108" s="23" t="str">
        <f>IF(Eksplikatsioon!C109=0,"",Eksplikatsioon!C109)</f>
        <v>ÜÜRITAV PIND</v>
      </c>
      <c r="D108" s="23" t="str">
        <f>IF(Eksplikatsioon!D109=0,"",Eksplikatsioon!D109)</f>
        <v>Kabinet/Büroo</v>
      </c>
      <c r="E108" s="58">
        <f>IF(Eksplikatsioon!F109=0,"",Eksplikatsioon!F109)</f>
        <v>9.6</v>
      </c>
      <c r="F108" s="23" t="str">
        <f>IF(Eksplikatsioon!H109=0,"",Eksplikatsioon!H109)</f>
        <v>tõlk</v>
      </c>
      <c r="G108" s="23" t="str">
        <f>IF(Eksplikatsioon!J109=0,"",Eksplikatsioon!J109)</f>
        <v>Ainukasutuses pind</v>
      </c>
      <c r="H108" s="23" t="str">
        <f>IF(Eksplikatsioon!K109=0,"",Eksplikatsioon!K109)</f>
        <v xml:space="preserve">Rahandusministeerium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214</v>
      </c>
      <c r="C109" s="23" t="str">
        <f>IF(Eksplikatsioon!C110=0,"",Eksplikatsioon!C110)</f>
        <v>ÜÜRITAV PIND</v>
      </c>
      <c r="D109" s="23" t="str">
        <f>IF(Eksplikatsioon!D110=0,"",Eksplikatsioon!D110)</f>
        <v>Kabinet/Büroo</v>
      </c>
      <c r="E109" s="58">
        <f>IF(Eksplikatsioon!F110=0,"",Eksplikatsioon!F110)</f>
        <v>13</v>
      </c>
      <c r="F109" s="23" t="str">
        <f>IF(Eksplikatsioon!H110=0,"",Eksplikatsioon!H110)</f>
        <v>jurist</v>
      </c>
      <c r="G109" s="23" t="str">
        <f>IF(Eksplikatsioon!J110=0,"",Eksplikatsioon!J110)</f>
        <v>Ainukasutuses pind</v>
      </c>
      <c r="H109" s="23" t="str">
        <f>IF(Eksplikatsioon!K110=0,"",Eksplikatsioon!K110)</f>
        <v xml:space="preserve">Rahandusministeerium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215</v>
      </c>
      <c r="C110" s="23" t="str">
        <f>IF(Eksplikatsioon!C111=0,"",Eksplikatsioon!C111)</f>
        <v>ÜÜRITAV PIND</v>
      </c>
      <c r="D110" s="23" t="str">
        <f>IF(Eksplikatsioon!D111=0,"",Eksplikatsioon!D111)</f>
        <v>Kohtusaal</v>
      </c>
      <c r="E110" s="58">
        <f>IF(Eksplikatsioon!F111=0,"",Eksplikatsioon!F111)</f>
        <v>38.299999999999997</v>
      </c>
      <c r="F110" s="23" t="str">
        <f>IF(Eksplikatsioon!H111=0,"",Eksplikatsioon!H111)</f>
        <v>väike kohtusaal</v>
      </c>
      <c r="G110" s="23" t="str">
        <f>IF(Eksplikatsioon!J111=0,"",Eksplikatsioon!J111)</f>
        <v>Ainukasutuses pind</v>
      </c>
      <c r="H110" s="23" t="str">
        <f>IF(Eksplikatsioon!K111=0,"",Eksplikatsioon!K111)</f>
        <v xml:space="preserve">Rahandusministeerium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216</v>
      </c>
      <c r="C111" s="23" t="str">
        <f>IF(Eksplikatsioon!C112=0,"",Eksplikatsioon!C112)</f>
        <v>ÜÜRITAV PIND</v>
      </c>
      <c r="D111" s="23" t="str">
        <f>IF(Eksplikatsioon!D112=0,"",Eksplikatsioon!D112)</f>
        <v>Koridor</v>
      </c>
      <c r="E111" s="58">
        <f>IF(Eksplikatsioon!F112=0,"",Eksplikatsioon!F112)</f>
        <v>48.6</v>
      </c>
      <c r="F111" s="23" t="str">
        <f>IF(Eksplikatsioon!H112=0,"",Eksplikatsioon!H112)</f>
        <v>koridor</v>
      </c>
      <c r="G111" s="23" t="str">
        <f>IF(Eksplikatsioon!J112=0,"",Eksplikatsioon!J112)</f>
        <v>Ainukasutuses pind</v>
      </c>
      <c r="H111" s="23" t="str">
        <f>IF(Eksplikatsioon!K112=0,"",Eksplikatsioon!K112)</f>
        <v xml:space="preserve">Rahandusministeerium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t="str">
        <f>IF(Eksplikatsioon!B113=0,"",Eksplikatsioon!B113)</f>
        <v>217</v>
      </c>
      <c r="C112" s="23" t="str">
        <f>IF(Eksplikatsioon!C113=0,"",Eksplikatsioon!C113)</f>
        <v>ÜÜRITAV PIND</v>
      </c>
      <c r="D112" s="23" t="str">
        <f>IF(Eksplikatsioon!D113=0,"",Eksplikatsioon!D113)</f>
        <v>Koridor</v>
      </c>
      <c r="E112" s="58">
        <f>IF(Eksplikatsioon!F113=0,"",Eksplikatsioon!F113)</f>
        <v>29.9</v>
      </c>
      <c r="F112" s="23" t="str">
        <f>IF(Eksplikatsioon!H113=0,"",Eksplikatsioon!H113)</f>
        <v>koridor</v>
      </c>
      <c r="G112" s="23" t="str">
        <f>IF(Eksplikatsioon!J113=0,"",Eksplikatsioon!J113)</f>
        <v>Ainukasutuses pind</v>
      </c>
      <c r="H112" s="23" t="str">
        <f>IF(Eksplikatsioon!K113=0,"",Eksplikatsioon!K113)</f>
        <v xml:space="preserve">Rahandusministeerium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218</v>
      </c>
      <c r="C113" s="23" t="str">
        <f>IF(Eksplikatsioon!C114=0,"",Eksplikatsioon!C114)</f>
        <v>ÜÜRITAV PIND</v>
      </c>
      <c r="D113" s="23" t="str">
        <f>IF(Eksplikatsioon!D114=0,"",Eksplikatsioon!D114)</f>
        <v>Kabinet/Büroo</v>
      </c>
      <c r="E113" s="58">
        <f>IF(Eksplikatsioon!F114=0,"",Eksplikatsioon!F114)</f>
        <v>13</v>
      </c>
      <c r="F113" s="23" t="str">
        <f>IF(Eksplikatsioon!H114=0,"",Eksplikatsioon!H114)</f>
        <v>kohtunik</v>
      </c>
      <c r="G113" s="23" t="str">
        <f>IF(Eksplikatsioon!J114=0,"",Eksplikatsioon!J114)</f>
        <v>Ainukasutuses pind</v>
      </c>
      <c r="H113" s="23" t="str">
        <f>IF(Eksplikatsioon!K114=0,"",Eksplikatsioon!K114)</f>
        <v xml:space="preserve">Rahandusministeerium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219</v>
      </c>
      <c r="C114" s="23" t="str">
        <f>IF(Eksplikatsioon!C115=0,"",Eksplikatsioon!C115)</f>
        <v>ÜÜRITAV PIND</v>
      </c>
      <c r="D114" s="23" t="str">
        <f>IF(Eksplikatsioon!D115=0,"",Eksplikatsioon!D115)</f>
        <v>Kabinet/Büroo</v>
      </c>
      <c r="E114" s="58">
        <f>IF(Eksplikatsioon!F115=0,"",Eksplikatsioon!F115)</f>
        <v>11.7</v>
      </c>
      <c r="F114" s="23" t="str">
        <f>IF(Eksplikatsioon!H115=0,"",Eksplikatsioon!H115)</f>
        <v>sekretär</v>
      </c>
      <c r="G114" s="23" t="str">
        <f>IF(Eksplikatsioon!J115=0,"",Eksplikatsioon!J115)</f>
        <v>Ainukasutuses pind</v>
      </c>
      <c r="H114" s="23" t="str">
        <f>IF(Eksplikatsioon!K115=0,"",Eksplikatsioon!K115)</f>
        <v xml:space="preserve">Rahandusministeerium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t="str">
        <f>IF(Eksplikatsioon!B116=0,"",Eksplikatsioon!B116)</f>
        <v>220</v>
      </c>
      <c r="C115" s="23" t="str">
        <f>IF(Eksplikatsioon!C116=0,"",Eksplikatsioon!C116)</f>
        <v>ÜÜRITAV PIND</v>
      </c>
      <c r="D115" s="23" t="str">
        <f>IF(Eksplikatsioon!D116=0,"",Eksplikatsioon!D116)</f>
        <v>Kabinet/Büroo</v>
      </c>
      <c r="E115" s="58">
        <f>IF(Eksplikatsioon!F116=0,"",Eksplikatsioon!F116)</f>
        <v>10.9</v>
      </c>
      <c r="F115" s="23" t="str">
        <f>IF(Eksplikatsioon!H116=0,"",Eksplikatsioon!H116)</f>
        <v>sekretär</v>
      </c>
      <c r="G115" s="23" t="str">
        <f>IF(Eksplikatsioon!J116=0,"",Eksplikatsioon!J116)</f>
        <v>Ainukasutuses pind</v>
      </c>
      <c r="H115" s="23" t="str">
        <f>IF(Eksplikatsioon!K116=0,"",Eksplikatsioon!K116)</f>
        <v xml:space="preserve">Rahandusministeerium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t="str">
        <f>IF(Eksplikatsioon!B117=0,"",Eksplikatsioon!B117)</f>
        <v>221</v>
      </c>
      <c r="C116" s="23" t="str">
        <f>IF(Eksplikatsioon!C117=0,"",Eksplikatsioon!C117)</f>
        <v>ÜÜRITAV PIND</v>
      </c>
      <c r="D116" s="23" t="str">
        <f>IF(Eksplikatsioon!D117=0,"",Eksplikatsioon!D117)</f>
        <v>Kabinet/Büroo</v>
      </c>
      <c r="E116" s="58">
        <f>IF(Eksplikatsioon!F117=0,"",Eksplikatsioon!F117)</f>
        <v>14.6</v>
      </c>
      <c r="F116" s="23" t="str">
        <f>IF(Eksplikatsioon!H117=0,"",Eksplikatsioon!H117)</f>
        <v>kohtunik</v>
      </c>
      <c r="G116" s="23" t="str">
        <f>IF(Eksplikatsioon!J117=0,"",Eksplikatsioon!J117)</f>
        <v>Ainukasutuses pind</v>
      </c>
      <c r="H116" s="23" t="str">
        <f>IF(Eksplikatsioon!K117=0,"",Eksplikatsioon!K117)</f>
        <v xml:space="preserve">Rahandusministeerium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t="str">
        <f>IF(Eksplikatsioon!B118=0,"",Eksplikatsioon!B118)</f>
        <v>222</v>
      </c>
      <c r="C117" s="23" t="str">
        <f>IF(Eksplikatsioon!C118=0,"",Eksplikatsioon!C118)</f>
        <v>ÜÜRITAV PIND</v>
      </c>
      <c r="D117" s="23" t="str">
        <f>IF(Eksplikatsioon!D118=0,"",Eksplikatsioon!D118)</f>
        <v>Kabinet/Büroo</v>
      </c>
      <c r="E117" s="58">
        <f>IF(Eksplikatsioon!F118=0,"",Eksplikatsioon!F118)</f>
        <v>10</v>
      </c>
      <c r="F117" s="23" t="str">
        <f>IF(Eksplikatsioon!H118=0,"",Eksplikatsioon!H118)</f>
        <v>sekretär</v>
      </c>
      <c r="G117" s="23" t="str">
        <f>IF(Eksplikatsioon!J118=0,"",Eksplikatsioon!J118)</f>
        <v>Ainukasutuses pind</v>
      </c>
      <c r="H117" s="23" t="str">
        <f>IF(Eksplikatsioon!K118=0,"",Eksplikatsioon!K118)</f>
        <v xml:space="preserve">Rahandusministeerium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t="str">
        <f>IF(Eksplikatsioon!B119=0,"",Eksplikatsioon!B119)</f>
        <v>223</v>
      </c>
      <c r="C118" s="23" t="str">
        <f>IF(Eksplikatsioon!C119=0,"",Eksplikatsioon!C119)</f>
        <v>ÜÜRITAV PIND</v>
      </c>
      <c r="D118" s="23" t="str">
        <f>IF(Eksplikatsioon!D119=0,"",Eksplikatsioon!D119)</f>
        <v>Kabinet/Büroo</v>
      </c>
      <c r="E118" s="58">
        <f>IF(Eksplikatsioon!F119=0,"",Eksplikatsioon!F119)</f>
        <v>17.7</v>
      </c>
      <c r="F118" s="23" t="str">
        <f>IF(Eksplikatsioon!H119=0,"",Eksplikatsioon!H119)</f>
        <v>kohtunik</v>
      </c>
      <c r="G118" s="23" t="str">
        <f>IF(Eksplikatsioon!J119=0,"",Eksplikatsioon!J119)</f>
        <v>Ainukasutuses pind</v>
      </c>
      <c r="H118" s="23" t="str">
        <f>IF(Eksplikatsioon!K119=0,"",Eksplikatsioon!K119)</f>
        <v xml:space="preserve">Rahandusministeerium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02</v>
      </c>
      <c r="B119" s="60" t="str">
        <f>IF(Eksplikatsioon!B120=0,"",Eksplikatsioon!B120)</f>
        <v>224</v>
      </c>
      <c r="C119" s="23" t="str">
        <f>IF(Eksplikatsioon!C120=0,"",Eksplikatsioon!C120)</f>
        <v>ÜÜRITAV PIND</v>
      </c>
      <c r="D119" s="23" t="str">
        <f>IF(Eksplikatsioon!D120=0,"",Eksplikatsioon!D120)</f>
        <v>Kabinet/Büroo</v>
      </c>
      <c r="E119" s="58">
        <f>IF(Eksplikatsioon!F120=0,"",Eksplikatsioon!F120)</f>
        <v>23.2</v>
      </c>
      <c r="F119" s="23" t="str">
        <f>IF(Eksplikatsioon!H120=0,"",Eksplikatsioon!H120)</f>
        <v>kabinet</v>
      </c>
      <c r="G119" s="23" t="str">
        <f>IF(Eksplikatsioon!J120=0,"",Eksplikatsioon!J120)</f>
        <v>Ainukasutuses pind</v>
      </c>
      <c r="H119" s="23" t="str">
        <f>IF(Eksplikatsioon!K120=0,"",Eksplikatsioon!K120)</f>
        <v xml:space="preserve">Rahandusministeerium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02</v>
      </c>
      <c r="B120" s="60" t="str">
        <f>IF(Eksplikatsioon!B121=0,"",Eksplikatsioon!B121)</f>
        <v>225</v>
      </c>
      <c r="C120" s="23" t="str">
        <f>IF(Eksplikatsioon!C121=0,"",Eksplikatsioon!C121)</f>
        <v>ÜÜRITAV PIND</v>
      </c>
      <c r="D120" s="23" t="str">
        <f>IF(Eksplikatsioon!D121=0,"",Eksplikatsioon!D121)</f>
        <v>Kabinet/Büroo</v>
      </c>
      <c r="E120" s="58">
        <f>IF(Eksplikatsioon!F121=0,"",Eksplikatsioon!F121)</f>
        <v>14.3</v>
      </c>
      <c r="F120" s="23" t="str">
        <f>IF(Eksplikatsioon!H121=0,"",Eksplikatsioon!H121)</f>
        <v>Kaugtöökohad</v>
      </c>
      <c r="G120" s="23" t="str">
        <f>IF(Eksplikatsioon!J121=0,"",Eksplikatsioon!J121)</f>
        <v>Ainukasutuses pind</v>
      </c>
      <c r="H120" s="23" t="str">
        <f>IF(Eksplikatsioon!K121=0,"",Eksplikatsioon!K121)</f>
        <v xml:space="preserve">Rahandusministeerium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02</v>
      </c>
      <c r="B121" s="60" t="str">
        <f>IF(Eksplikatsioon!B122=0,"",Eksplikatsioon!B122)</f>
        <v>226</v>
      </c>
      <c r="C121" s="23" t="str">
        <f>IF(Eksplikatsioon!C122=0,"",Eksplikatsioon!C122)</f>
        <v>ÜÜRITAV PIND</v>
      </c>
      <c r="D121" s="23" t="str">
        <f>IF(Eksplikatsioon!D122=0,"",Eksplikatsioon!D122)</f>
        <v>Kabinet/Büroo</v>
      </c>
      <c r="E121" s="58">
        <f>IF(Eksplikatsioon!F122=0,"",Eksplikatsioon!F122)</f>
        <v>15.9</v>
      </c>
      <c r="F121" s="23" t="str">
        <f>IF(Eksplikatsioon!H122=0,"",Eksplikatsioon!H122)</f>
        <v>kabinet</v>
      </c>
      <c r="G121" s="23" t="str">
        <f>IF(Eksplikatsioon!J122=0,"",Eksplikatsioon!J122)</f>
        <v>Ainukasutuses pind</v>
      </c>
      <c r="H121" s="23" t="str">
        <f>IF(Eksplikatsioon!K122=0,"",Eksplikatsioon!K122)</f>
        <v xml:space="preserve">Rahandusministeerium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02</v>
      </c>
      <c r="B122" s="60" t="str">
        <f>IF(Eksplikatsioon!B123=0,"",Eksplikatsioon!B123)</f>
        <v>227</v>
      </c>
      <c r="C122" s="23" t="str">
        <f>IF(Eksplikatsioon!C123=0,"",Eksplikatsioon!C123)</f>
        <v>ÜÜRITAV PIND</v>
      </c>
      <c r="D122" s="23" t="str">
        <f>IF(Eksplikatsioon!D123=0,"",Eksplikatsioon!D123)</f>
        <v>Pesuruum</v>
      </c>
      <c r="E122" s="58">
        <f>IF(Eksplikatsioon!F123=0,"",Eksplikatsioon!F123)</f>
        <v>2.7</v>
      </c>
      <c r="F122" s="23" t="str">
        <f>IF(Eksplikatsioon!H123=0,"",Eksplikatsioon!H123)</f>
        <v>dušš</v>
      </c>
      <c r="G122" s="23" t="str">
        <f>IF(Eksplikatsioon!J123=0,"",Eksplikatsioon!J123)</f>
        <v>Ainukasutuses pind</v>
      </c>
      <c r="H122" s="23" t="str">
        <f>IF(Eksplikatsioon!K123=0,"",Eksplikatsioon!K123)</f>
        <v xml:space="preserve">Rahandusministeerium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02</v>
      </c>
      <c r="B123" s="60" t="str">
        <f>IF(Eksplikatsioon!B124=0,"",Eksplikatsioon!B124)</f>
        <v>228</v>
      </c>
      <c r="C123" s="23" t="str">
        <f>IF(Eksplikatsioon!C124=0,"",Eksplikatsioon!C124)</f>
        <v>ÜÜRITAV PIND</v>
      </c>
      <c r="D123" s="23" t="str">
        <f>IF(Eksplikatsioon!D124=0,"",Eksplikatsioon!D124)</f>
        <v>WC</v>
      </c>
      <c r="E123" s="58">
        <f>IF(Eksplikatsioon!F124=0,"",Eksplikatsioon!F124)</f>
        <v>2.8</v>
      </c>
      <c r="F123" s="23" t="str">
        <f>IF(Eksplikatsioon!H124=0,"",Eksplikatsioon!H124)</f>
        <v>wc</v>
      </c>
      <c r="G123" s="23" t="str">
        <f>IF(Eksplikatsioon!J124=0,"",Eksplikatsioon!J124)</f>
        <v>Ainukasutuses pind</v>
      </c>
      <c r="H123" s="23" t="str">
        <f>IF(Eksplikatsioon!K124=0,"",Eksplikatsioon!K124)</f>
        <v xml:space="preserve">Rahandusministeerium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02</v>
      </c>
      <c r="B124" s="60" t="str">
        <f>IF(Eksplikatsioon!B125=0,"",Eksplikatsioon!B125)</f>
        <v>229</v>
      </c>
      <c r="C124" s="23" t="str">
        <f>IF(Eksplikatsioon!C125=0,"",Eksplikatsioon!C125)</f>
        <v>ÜÜRITAV PIND</v>
      </c>
      <c r="D124" s="23" t="str">
        <f>IF(Eksplikatsioon!D125=0,"",Eksplikatsioon!D125)</f>
        <v>WC</v>
      </c>
      <c r="E124" s="58">
        <f>IF(Eksplikatsioon!F125=0,"",Eksplikatsioon!F125)</f>
        <v>4.0999999999999996</v>
      </c>
      <c r="F124" s="23" t="str">
        <f>IF(Eksplikatsioon!H125=0,"",Eksplikatsioon!H125)</f>
        <v>wc</v>
      </c>
      <c r="G124" s="23" t="str">
        <f>IF(Eksplikatsioon!J125=0,"",Eksplikatsioon!J125)</f>
        <v>Ainukasutuses pind</v>
      </c>
      <c r="H124" s="23" t="str">
        <f>IF(Eksplikatsioon!K125=0,"",Eksplikatsioon!K125)</f>
        <v xml:space="preserve">Rahandusministeerium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02</v>
      </c>
      <c r="B125" s="60" t="str">
        <f>IF(Eksplikatsioon!B126=0,"",Eksplikatsioon!B126)</f>
        <v>230</v>
      </c>
      <c r="C125" s="23" t="str">
        <f>IF(Eksplikatsioon!C126=0,"",Eksplikatsioon!C126)</f>
        <v>VERTIKAALSETE ÜHENDUSTEEDE PIND</v>
      </c>
      <c r="D125" s="23" t="str">
        <f>IF(Eksplikatsioon!D126=0,"",Eksplikatsioon!D126)</f>
        <v>Trepp/Trepikoda</v>
      </c>
      <c r="E125" s="58">
        <f>IF(Eksplikatsioon!F126=0,"",Eksplikatsioon!F126)</f>
        <v>35.4</v>
      </c>
      <c r="F125" s="23" t="str">
        <f>IF(Eksplikatsioon!H126=0,"",Eksplikatsioon!H126)</f>
        <v>trepihall</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02</v>
      </c>
      <c r="B126" s="60" t="str">
        <f>IF(Eksplikatsioon!B127=0,"",Eksplikatsioon!B127)</f>
        <v>231</v>
      </c>
      <c r="C126" s="23" t="str">
        <f>IF(Eksplikatsioon!C127=0,"",Eksplikatsioon!C127)</f>
        <v>ÜÜRITAV PIND</v>
      </c>
      <c r="D126" s="23" t="str">
        <f>IF(Eksplikatsioon!D127=0,"",Eksplikatsioon!D127)</f>
        <v>Koridor</v>
      </c>
      <c r="E126" s="58">
        <f>IF(Eksplikatsioon!F127=0,"",Eksplikatsioon!F127)</f>
        <v>20.8</v>
      </c>
      <c r="F126" s="23" t="str">
        <f>IF(Eksplikatsioon!H127=0,"",Eksplikatsioon!H127)</f>
        <v>liftihall</v>
      </c>
      <c r="G126" s="23" t="str">
        <f>IF(Eksplikatsioon!J127=0,"",Eksplikatsioon!J127)</f>
        <v>Ainukasutuses pind</v>
      </c>
      <c r="H126" s="23" t="str">
        <f>IF(Eksplikatsioon!K127=0,"",Eksplikatsioon!K127)</f>
        <v xml:space="preserve">Rahandusministeerium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02</v>
      </c>
      <c r="B127" s="60" t="str">
        <f>IF(Eksplikatsioon!B128=0,"",Eksplikatsioon!B128)</f>
        <v>232</v>
      </c>
      <c r="C127" s="23" t="str">
        <f>IF(Eksplikatsioon!C128=0,"",Eksplikatsioon!C128)</f>
        <v>VERTIKAALSETE ÜHENDUSTEEDE PIND</v>
      </c>
      <c r="D127" s="23" t="str">
        <f>IF(Eksplikatsioon!D128=0,"",Eksplikatsioon!D128)</f>
        <v>Trepp/Trepikoda</v>
      </c>
      <c r="E127" s="58">
        <f>IF(Eksplikatsioon!F128=0,"",Eksplikatsioon!F128)</f>
        <v>13.5</v>
      </c>
      <c r="F127" s="23" t="str">
        <f>IF(Eksplikatsioon!H128=0,"",Eksplikatsioon!H128)</f>
        <v>trepikoda</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02</v>
      </c>
      <c r="B128" s="60" t="str">
        <f>IF(Eksplikatsioon!B129=0,"",Eksplikatsioon!B129)</f>
        <v>233</v>
      </c>
      <c r="C128" s="23" t="str">
        <f>IF(Eksplikatsioon!C129=0,"",Eksplikatsioon!C129)</f>
        <v>ÜÜRITAV PIND</v>
      </c>
      <c r="D128" s="23" t="str">
        <f>IF(Eksplikatsioon!D129=0,"",Eksplikatsioon!D129)</f>
        <v>WC</v>
      </c>
      <c r="E128" s="58">
        <f>IF(Eksplikatsioon!F129=0,"",Eksplikatsioon!F129)</f>
        <v>3.9</v>
      </c>
      <c r="F128" s="23" t="str">
        <f>IF(Eksplikatsioon!H129=0,"",Eksplikatsioon!H129)</f>
        <v>wc</v>
      </c>
      <c r="G128" s="23" t="str">
        <f>IF(Eksplikatsioon!J129=0,"",Eksplikatsioon!J129)</f>
        <v>Ainukasutuses pind</v>
      </c>
      <c r="H128" s="23" t="str">
        <f>IF(Eksplikatsioon!K129=0,"",Eksplikatsioon!K129)</f>
        <v xml:space="preserve">Rahandusministeerium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02</v>
      </c>
      <c r="B129" s="60" t="str">
        <f>IF(Eksplikatsioon!B130=0,"",Eksplikatsioon!B130)</f>
        <v>234</v>
      </c>
      <c r="C129" s="23" t="str">
        <f>IF(Eksplikatsioon!C130=0,"",Eksplikatsioon!C130)</f>
        <v>ÜÜRITAV PIND</v>
      </c>
      <c r="D129" s="23" t="str">
        <f>IF(Eksplikatsioon!D130=0,"",Eksplikatsioon!D130)</f>
        <v>WC</v>
      </c>
      <c r="E129" s="58">
        <f>IF(Eksplikatsioon!F130=0,"",Eksplikatsioon!F130)</f>
        <v>3.2</v>
      </c>
      <c r="F129" s="23" t="str">
        <f>IF(Eksplikatsioon!H130=0,"",Eksplikatsioon!H130)</f>
        <v>wc</v>
      </c>
      <c r="G129" s="23" t="str">
        <f>IF(Eksplikatsioon!J130=0,"",Eksplikatsioon!J130)</f>
        <v>Ainukasutuses pind</v>
      </c>
      <c r="H129" s="23" t="str">
        <f>IF(Eksplikatsioon!K130=0,"",Eksplikatsioon!K130)</f>
        <v xml:space="preserve">Rahandusministeerium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02</v>
      </c>
      <c r="B130" s="60" t="str">
        <f>IF(Eksplikatsioon!B131=0,"",Eksplikatsioon!B131)</f>
        <v>235</v>
      </c>
      <c r="C130" s="23" t="str">
        <f>IF(Eksplikatsioon!C131=0,"",Eksplikatsioon!C131)</f>
        <v>TEHNOPIND</v>
      </c>
      <c r="D130" s="23" t="str">
        <f>IF(Eksplikatsioon!D131=0,"",Eksplikatsioon!D131)</f>
        <v>Sideruum/Nõrkvool</v>
      </c>
      <c r="E130" s="58">
        <f>IF(Eksplikatsioon!F131=0,"",Eksplikatsioon!F131)</f>
        <v>1.8</v>
      </c>
      <c r="F130" s="23" t="str">
        <f>IF(Eksplikatsioon!H131=0,"",Eksplikatsioon!H131)</f>
        <v>andmeside jaotla</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02</v>
      </c>
      <c r="B131" s="60" t="str">
        <f>IF(Eksplikatsioon!B132=0,"",Eksplikatsioon!B132)</f>
        <v>236</v>
      </c>
      <c r="C131" s="23" t="str">
        <f>IF(Eksplikatsioon!C132=0,"",Eksplikatsioon!C132)</f>
        <v>ÜÜRITAV PIND</v>
      </c>
      <c r="D131" s="23" t="str">
        <f>IF(Eksplikatsioon!D132=0,"",Eksplikatsioon!D132)</f>
        <v>Koridor</v>
      </c>
      <c r="E131" s="58">
        <f>IF(Eksplikatsioon!F132=0,"",Eksplikatsioon!F132)</f>
        <v>21.7</v>
      </c>
      <c r="F131" s="23" t="str">
        <f>IF(Eksplikatsioon!H132=0,"",Eksplikatsioon!H132)</f>
        <v>koridor</v>
      </c>
      <c r="G131" s="23" t="str">
        <f>IF(Eksplikatsioon!J132=0,"",Eksplikatsioon!J132)</f>
        <v>Ainukasutuses pind</v>
      </c>
      <c r="H131" s="23" t="str">
        <f>IF(Eksplikatsioon!K132=0,"",Eksplikatsioon!K132)</f>
        <v xml:space="preserve">Rahandusministeerium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02</v>
      </c>
      <c r="B132" s="60" t="str">
        <f>IF(Eksplikatsioon!B133=0,"",Eksplikatsioon!B133)</f>
        <v>237</v>
      </c>
      <c r="C132" s="23" t="str">
        <f>IF(Eksplikatsioon!C133=0,"",Eksplikatsioon!C133)</f>
        <v>ÜÜRITAV PIND</v>
      </c>
      <c r="D132" s="23" t="str">
        <f>IF(Eksplikatsioon!D133=0,"",Eksplikatsioon!D133)</f>
        <v>Kabinet/Büroo</v>
      </c>
      <c r="E132" s="58">
        <f>IF(Eksplikatsioon!F133=0,"",Eksplikatsioon!F133)</f>
        <v>14.9</v>
      </c>
      <c r="F132" s="23" t="str">
        <f>IF(Eksplikatsioon!H133=0,"",Eksplikatsioon!H133)</f>
        <v>kabinet</v>
      </c>
      <c r="G132" s="23" t="str">
        <f>IF(Eksplikatsioon!J133=0,"",Eksplikatsioon!J133)</f>
        <v>Ainukasutuses pind</v>
      </c>
      <c r="H132" s="23" t="str">
        <f>IF(Eksplikatsioon!K133=0,"",Eksplikatsioon!K133)</f>
        <v xml:space="preserve">Rahandusministeerium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02</v>
      </c>
      <c r="B133" s="60" t="str">
        <f>IF(Eksplikatsioon!B134=0,"",Eksplikatsioon!B134)</f>
        <v>238</v>
      </c>
      <c r="C133" s="23" t="str">
        <f>IF(Eksplikatsioon!C134=0,"",Eksplikatsioon!C134)</f>
        <v>ÜÜRITAV PIND</v>
      </c>
      <c r="D133" s="23" t="str">
        <f>IF(Eksplikatsioon!D134=0,"",Eksplikatsioon!D134)</f>
        <v>Kabinet/Büroo</v>
      </c>
      <c r="E133" s="58">
        <f>IF(Eksplikatsioon!F134=0,"",Eksplikatsioon!F134)</f>
        <v>12.9</v>
      </c>
      <c r="F133" s="23" t="str">
        <f>IF(Eksplikatsioon!H134=0,"",Eksplikatsioon!H134)</f>
        <v>vestlusruum</v>
      </c>
      <c r="G133" s="23" t="str">
        <f>IF(Eksplikatsioon!J134=0,"",Eksplikatsioon!J134)</f>
        <v>Ainukasutuses pind</v>
      </c>
      <c r="H133" s="23" t="str">
        <f>IF(Eksplikatsioon!K134=0,"",Eksplikatsioon!K134)</f>
        <v xml:space="preserve">Rahandusministeerium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02</v>
      </c>
      <c r="B134" s="60" t="str">
        <f>IF(Eksplikatsioon!B135=0,"",Eksplikatsioon!B135)</f>
        <v>239</v>
      </c>
      <c r="C134" s="23" t="str">
        <f>IF(Eksplikatsioon!C135=0,"",Eksplikatsioon!C135)</f>
        <v>ÜÜRITAV PIND</v>
      </c>
      <c r="D134" s="23" t="str">
        <f>IF(Eksplikatsioon!D135=0,"",Eksplikatsioon!D135)</f>
        <v>Kabinet/Büroo</v>
      </c>
      <c r="E134" s="58">
        <f>IF(Eksplikatsioon!F135=0,"",Eksplikatsioon!F135)</f>
        <v>27.7</v>
      </c>
      <c r="F134" s="23" t="str">
        <f>IF(Eksplikatsioon!H135=0,"",Eksplikatsioon!H135)</f>
        <v>kabinet</v>
      </c>
      <c r="G134" s="23" t="str">
        <f>IF(Eksplikatsioon!J135=0,"",Eksplikatsioon!J135)</f>
        <v>Ainukasutuses pind</v>
      </c>
      <c r="H134" s="23" t="str">
        <f>IF(Eksplikatsioon!K135=0,"",Eksplikatsioon!K135)</f>
        <v xml:space="preserve">Rahandusministeerium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02</v>
      </c>
      <c r="B135" s="60" t="str">
        <f>IF(Eksplikatsioon!B136=0,"",Eksplikatsioon!B136)</f>
        <v>240</v>
      </c>
      <c r="C135" s="23" t="str">
        <f>IF(Eksplikatsioon!C136=0,"",Eksplikatsioon!C136)</f>
        <v>ÜÜRITAV PIND</v>
      </c>
      <c r="D135" s="23" t="str">
        <f>IF(Eksplikatsioon!D136=0,"",Eksplikatsioon!D136)</f>
        <v>Kabinet/Büroo</v>
      </c>
      <c r="E135" s="58">
        <f>IF(Eksplikatsioon!F136=0,"",Eksplikatsioon!F136)</f>
        <v>10.199999999999999</v>
      </c>
      <c r="F135" s="23" t="str">
        <f>IF(Eksplikatsioon!H136=0,"",Eksplikatsioon!H136)</f>
        <v>kabinet</v>
      </c>
      <c r="G135" s="23" t="str">
        <f>IF(Eksplikatsioon!J136=0,"",Eksplikatsioon!J136)</f>
        <v>Ainukasutuses pind</v>
      </c>
      <c r="H135" s="23" t="str">
        <f>IF(Eksplikatsioon!K136=0,"",Eksplikatsioon!K136)</f>
        <v xml:space="preserve">Rahandusministeerium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02</v>
      </c>
      <c r="B136" s="60" t="str">
        <f>IF(Eksplikatsioon!B137=0,"",Eksplikatsioon!B137)</f>
        <v>241</v>
      </c>
      <c r="C136" s="23" t="str">
        <f>IF(Eksplikatsioon!C137=0,"",Eksplikatsioon!C137)</f>
        <v>ÜÜRITAV PIND</v>
      </c>
      <c r="D136" s="23" t="str">
        <f>IF(Eksplikatsioon!D137=0,"",Eksplikatsioon!D137)</f>
        <v>Kabinet/Büroo</v>
      </c>
      <c r="E136" s="58">
        <f>IF(Eksplikatsioon!F137=0,"",Eksplikatsioon!F137)</f>
        <v>20.100000000000001</v>
      </c>
      <c r="F136" s="23" t="str">
        <f>IF(Eksplikatsioon!H137=0,"",Eksplikatsioon!H137)</f>
        <v>kabinet</v>
      </c>
      <c r="G136" s="23" t="str">
        <f>IF(Eksplikatsioon!J137=0,"",Eksplikatsioon!J137)</f>
        <v>Ainukasutuses pind</v>
      </c>
      <c r="H136" s="23" t="str">
        <f>IF(Eksplikatsioon!K137=0,"",Eksplikatsioon!K137)</f>
        <v xml:space="preserve">Rahandusministeerium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02</v>
      </c>
      <c r="B137" s="60" t="str">
        <f>IF(Eksplikatsioon!B138=0,"",Eksplikatsioon!B138)</f>
        <v>242</v>
      </c>
      <c r="C137" s="23" t="str">
        <f>IF(Eksplikatsioon!C138=0,"",Eksplikatsioon!C138)</f>
        <v>ÜÜRITAV PIND</v>
      </c>
      <c r="D137" s="23" t="str">
        <f>IF(Eksplikatsioon!D138=0,"",Eksplikatsioon!D138)</f>
        <v>Kabinet/Büroo</v>
      </c>
      <c r="E137" s="58">
        <f>IF(Eksplikatsioon!F138=0,"",Eksplikatsioon!F138)</f>
        <v>26.7</v>
      </c>
      <c r="F137" s="23" t="str">
        <f>IF(Eksplikatsioon!H138=0,"",Eksplikatsioon!H138)</f>
        <v>koosolek</v>
      </c>
      <c r="G137" s="23" t="str">
        <f>IF(Eksplikatsioon!J138=0,"",Eksplikatsioon!J138)</f>
        <v>Ainukasutuses pind</v>
      </c>
      <c r="H137" s="23" t="str">
        <f>IF(Eksplikatsioon!K138=0,"",Eksplikatsioon!K138)</f>
        <v xml:space="preserve">Rahandusministeerium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02</v>
      </c>
      <c r="B138" s="60" t="str">
        <f>IF(Eksplikatsioon!B139=0,"",Eksplikatsioon!B139)</f>
        <v>243</v>
      </c>
      <c r="C138" s="23" t="str">
        <f>IF(Eksplikatsioon!C139=0,"",Eksplikatsioon!C139)</f>
        <v>ÜÜRITAV PIND</v>
      </c>
      <c r="D138" s="23" t="str">
        <f>IF(Eksplikatsioon!D139=0,"",Eksplikatsioon!D139)</f>
        <v>Kabinet/Büroo</v>
      </c>
      <c r="E138" s="58">
        <f>IF(Eksplikatsioon!F139=0,"",Eksplikatsioon!F139)</f>
        <v>24.1</v>
      </c>
      <c r="F138" s="23" t="str">
        <f>IF(Eksplikatsioon!H139=0,"",Eksplikatsioon!H139)</f>
        <v>kabinet</v>
      </c>
      <c r="G138" s="23" t="str">
        <f>IF(Eksplikatsioon!J139=0,"",Eksplikatsioon!J139)</f>
        <v>Ainukasutuses pind</v>
      </c>
      <c r="H138" s="23" t="str">
        <f>IF(Eksplikatsioon!K139=0,"",Eksplikatsioon!K139)</f>
        <v xml:space="preserve">Rahandusministeerium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02</v>
      </c>
      <c r="B139" s="60" t="str">
        <f>IF(Eksplikatsioon!B140=0,"",Eksplikatsioon!B140)</f>
        <v>244</v>
      </c>
      <c r="C139" s="23" t="str">
        <f>IF(Eksplikatsioon!C140=0,"",Eksplikatsioon!C140)</f>
        <v>ÜÜRITAV PIND</v>
      </c>
      <c r="D139" s="23" t="str">
        <f>IF(Eksplikatsioon!D140=0,"",Eksplikatsioon!D140)</f>
        <v>Puhkeruum</v>
      </c>
      <c r="E139" s="58">
        <f>IF(Eksplikatsioon!F140=0,"",Eksplikatsioon!F140)</f>
        <v>14.7</v>
      </c>
      <c r="F139" s="23" t="str">
        <f>IF(Eksplikatsioon!H140=0,"",Eksplikatsioon!H140)</f>
        <v>puhkeruum</v>
      </c>
      <c r="G139" s="23" t="str">
        <f>IF(Eksplikatsioon!J140=0,"",Eksplikatsioon!J140)</f>
        <v>Ainukasutuses pind</v>
      </c>
      <c r="H139" s="23" t="str">
        <f>IF(Eksplikatsioon!K140=0,"",Eksplikatsioon!K140)</f>
        <v xml:space="preserve">Rahandusministeerium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03</v>
      </c>
      <c r="B140" s="60" t="str">
        <f>IF(Eksplikatsioon!B141=0,"",Eksplikatsioon!B141)</f>
        <v>301</v>
      </c>
      <c r="C140" s="23" t="str">
        <f>IF(Eksplikatsioon!C141=0,"",Eksplikatsioon!C141)</f>
        <v>VERTIKAALSETE ÜHENDUSTEEDE PIND</v>
      </c>
      <c r="D140" s="23" t="str">
        <f>IF(Eksplikatsioon!D141=0,"",Eksplikatsioon!D141)</f>
        <v>Trepp/Trepikoda</v>
      </c>
      <c r="E140" s="58">
        <f>IF(Eksplikatsioon!F141=0,"",Eksplikatsioon!F141)</f>
        <v>19.3</v>
      </c>
      <c r="F140" s="23" t="str">
        <f>IF(Eksplikatsioon!H141=0,"",Eksplikatsioon!H141)</f>
        <v>trepikoda</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t="str">
        <f>IF(Eksplikatsioon!B142=0,"",Eksplikatsioon!B142)</f>
        <v>302</v>
      </c>
      <c r="C141" s="23" t="str">
        <f>IF(Eksplikatsioon!C142=0,"",Eksplikatsioon!C142)</f>
        <v>ÜÜRITAV PIND</v>
      </c>
      <c r="D141" s="23" t="str">
        <f>IF(Eksplikatsioon!D142=0,"",Eksplikatsioon!D142)</f>
        <v>Koridor</v>
      </c>
      <c r="E141" s="58">
        <f>IF(Eksplikatsioon!F142=0,"",Eksplikatsioon!F142)</f>
        <v>39.700000000000003</v>
      </c>
      <c r="F141" s="23" t="str">
        <f>IF(Eksplikatsioon!H142=0,"",Eksplikatsioon!H142)</f>
        <v>koridor</v>
      </c>
      <c r="G141" s="23" t="str">
        <f>IF(Eksplikatsioon!J142=0,"",Eksplikatsioon!J142)</f>
        <v>Ainukasutuses pind</v>
      </c>
      <c r="H141" s="23" t="str">
        <f>IF(Eksplikatsioon!K142=0,"",Eksplikatsioon!K142)</f>
        <v xml:space="preserve">Rahandusministeerium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t="str">
        <f>IF(Eksplikatsioon!B143=0,"",Eksplikatsioon!B143)</f>
        <v>303</v>
      </c>
      <c r="C142" s="23" t="str">
        <f>IF(Eksplikatsioon!C143=0,"",Eksplikatsioon!C143)</f>
        <v>ÜÜRITAV PIND</v>
      </c>
      <c r="D142" s="23" t="str">
        <f>IF(Eksplikatsioon!D143=0,"",Eksplikatsioon!D143)</f>
        <v>Kabinet/Büroo</v>
      </c>
      <c r="E142" s="58">
        <f>IF(Eksplikatsioon!F143=0,"",Eksplikatsioon!F143)</f>
        <v>16.7</v>
      </c>
      <c r="F142" s="23" t="str">
        <f>IF(Eksplikatsioon!H143=0,"",Eksplikatsioon!H143)</f>
        <v>kabinet</v>
      </c>
      <c r="G142" s="23" t="str">
        <f>IF(Eksplikatsioon!J143=0,"",Eksplikatsioon!J143)</f>
        <v>Ainukasutuses pind</v>
      </c>
      <c r="H142" s="23" t="str">
        <f>IF(Eksplikatsioon!K143=0,"",Eksplikatsioon!K143)</f>
        <v xml:space="preserve">Rahandusministeerium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t="str">
        <f>IF(Eksplikatsioon!B144=0,"",Eksplikatsioon!B144)</f>
        <v>304</v>
      </c>
      <c r="C143" s="23" t="str">
        <f>IF(Eksplikatsioon!C144=0,"",Eksplikatsioon!C144)</f>
        <v>ÜÜRITAV PIND</v>
      </c>
      <c r="D143" s="23" t="str">
        <f>IF(Eksplikatsioon!D144=0,"",Eksplikatsioon!D144)</f>
        <v>Kabinet/Büroo</v>
      </c>
      <c r="E143" s="58">
        <f>IF(Eksplikatsioon!F144=0,"",Eksplikatsioon!F144)</f>
        <v>9</v>
      </c>
      <c r="F143" s="23" t="str">
        <f>IF(Eksplikatsioon!H144=0,"",Eksplikatsioon!H144)</f>
        <v>kabinet</v>
      </c>
      <c r="G143" s="23" t="str">
        <f>IF(Eksplikatsioon!J144=0,"",Eksplikatsioon!J144)</f>
        <v>Ainukasutuses pind</v>
      </c>
      <c r="H143" s="23" t="str">
        <f>IF(Eksplikatsioon!K144=0,"",Eksplikatsioon!K144)</f>
        <v xml:space="preserve">Rahandusministeerium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t="str">
        <f>IF(Eksplikatsioon!B145=0,"",Eksplikatsioon!B145)</f>
        <v>305</v>
      </c>
      <c r="C144" s="23" t="str">
        <f>IF(Eksplikatsioon!C145=0,"",Eksplikatsioon!C145)</f>
        <v>ÜÜRITAV PIND</v>
      </c>
      <c r="D144" s="23" t="str">
        <f>IF(Eksplikatsioon!D145=0,"",Eksplikatsioon!D145)</f>
        <v>Kabinet/Büroo</v>
      </c>
      <c r="E144" s="58">
        <f>IF(Eksplikatsioon!F145=0,"",Eksplikatsioon!F145)</f>
        <v>11.8</v>
      </c>
      <c r="F144" s="23" t="str">
        <f>IF(Eksplikatsioon!H145=0,"",Eksplikatsioon!H145)</f>
        <v>vestlusruum</v>
      </c>
      <c r="G144" s="23" t="str">
        <f>IF(Eksplikatsioon!J145=0,"",Eksplikatsioon!J145)</f>
        <v>Ainukasutuses pind</v>
      </c>
      <c r="H144" s="23" t="str">
        <f>IF(Eksplikatsioon!K145=0,"",Eksplikatsioon!K145)</f>
        <v xml:space="preserve">Rahandusministeerium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t="str">
        <f>IF(Eksplikatsioon!B146=0,"",Eksplikatsioon!B146)</f>
        <v>306</v>
      </c>
      <c r="C145" s="23" t="str">
        <f>IF(Eksplikatsioon!C146=0,"",Eksplikatsioon!C146)</f>
        <v>ÜÜRITAV PIND</v>
      </c>
      <c r="D145" s="23" t="str">
        <f>IF(Eksplikatsioon!D146=0,"",Eksplikatsioon!D146)</f>
        <v>Kabinet/Büroo</v>
      </c>
      <c r="E145" s="58">
        <f>IF(Eksplikatsioon!F146=0,"",Eksplikatsioon!F146)</f>
        <v>23.3</v>
      </c>
      <c r="F145" s="23" t="str">
        <f>IF(Eksplikatsioon!H146=0,"",Eksplikatsioon!H146)</f>
        <v>kabinet</v>
      </c>
      <c r="G145" s="23" t="str">
        <f>IF(Eksplikatsioon!J146=0,"",Eksplikatsioon!J146)</f>
        <v>Ainukasutuses pind</v>
      </c>
      <c r="H145" s="23" t="str">
        <f>IF(Eksplikatsioon!K146=0,"",Eksplikatsioon!K146)</f>
        <v xml:space="preserve">Rahandusministeerium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0" t="str">
        <f>IF(Eksplikatsioon!B147=0,"",Eksplikatsioon!B147)</f>
        <v>307</v>
      </c>
      <c r="C146" s="23" t="str">
        <f>IF(Eksplikatsioon!C147=0,"",Eksplikatsioon!C147)</f>
        <v>ÜÜRITAV PIND</v>
      </c>
      <c r="D146" s="23" t="str">
        <f>IF(Eksplikatsioon!D147=0,"",Eksplikatsioon!D147)</f>
        <v>Kabinet/Büroo</v>
      </c>
      <c r="E146" s="58">
        <f>IF(Eksplikatsioon!F147=0,"",Eksplikatsioon!F147)</f>
        <v>24.5</v>
      </c>
      <c r="F146" s="23" t="str">
        <f>IF(Eksplikatsioon!H147=0,"",Eksplikatsioon!H147)</f>
        <v>kabinet</v>
      </c>
      <c r="G146" s="23" t="str">
        <f>IF(Eksplikatsioon!J147=0,"",Eksplikatsioon!J147)</f>
        <v>Ainukasutuses pind</v>
      </c>
      <c r="H146" s="23" t="str">
        <f>IF(Eksplikatsioon!K147=0,"",Eksplikatsioon!K147)</f>
        <v xml:space="preserve">Rahandusministeerium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03</v>
      </c>
      <c r="B147" s="60" t="str">
        <f>IF(Eksplikatsioon!B148=0,"",Eksplikatsioon!B148)</f>
        <v>308</v>
      </c>
      <c r="C147" s="23" t="str">
        <f>IF(Eksplikatsioon!C148=0,"",Eksplikatsioon!C148)</f>
        <v>ÜÜRITAV PIND</v>
      </c>
      <c r="D147" s="23" t="str">
        <f>IF(Eksplikatsioon!D148=0,"",Eksplikatsioon!D148)</f>
        <v>Kabinet/Büroo</v>
      </c>
      <c r="E147" s="58">
        <f>IF(Eksplikatsioon!F148=0,"",Eksplikatsioon!F148)</f>
        <v>21</v>
      </c>
      <c r="F147" s="23" t="str">
        <f>IF(Eksplikatsioon!H148=0,"",Eksplikatsioon!H148)</f>
        <v>kabinet</v>
      </c>
      <c r="G147" s="23" t="str">
        <f>IF(Eksplikatsioon!J148=0,"",Eksplikatsioon!J148)</f>
        <v>Ainukasutuses pind</v>
      </c>
      <c r="H147" s="23" t="str">
        <f>IF(Eksplikatsioon!K148=0,"",Eksplikatsioon!K148)</f>
        <v xml:space="preserve">Rahandusministeerium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03</v>
      </c>
      <c r="B148" s="60" t="str">
        <f>IF(Eksplikatsioon!B149=0,"",Eksplikatsioon!B149)</f>
        <v>309</v>
      </c>
      <c r="C148" s="23" t="str">
        <f>IF(Eksplikatsioon!C149=0,"",Eksplikatsioon!C149)</f>
        <v>ÜÜRITAV PIND</v>
      </c>
      <c r="D148" s="23" t="str">
        <f>IF(Eksplikatsioon!D149=0,"",Eksplikatsioon!D149)</f>
        <v>Kabinet/Büroo</v>
      </c>
      <c r="E148" s="58">
        <f>IF(Eksplikatsioon!F149=0,"",Eksplikatsioon!F149)</f>
        <v>33</v>
      </c>
      <c r="F148" s="23" t="str">
        <f>IF(Eksplikatsioon!H149=0,"",Eksplikatsioon!H149)</f>
        <v>kabinet</v>
      </c>
      <c r="G148" s="23" t="str">
        <f>IF(Eksplikatsioon!J149=0,"",Eksplikatsioon!J149)</f>
        <v>Ainukasutuses pind</v>
      </c>
      <c r="H148" s="23" t="str">
        <f>IF(Eksplikatsioon!K149=0,"",Eksplikatsioon!K149)</f>
        <v xml:space="preserve">Rahandusministeerium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03</v>
      </c>
      <c r="B149" s="60" t="str">
        <f>IF(Eksplikatsioon!B150=0,"",Eksplikatsioon!B150)</f>
        <v>310</v>
      </c>
      <c r="C149" s="23" t="str">
        <f>IF(Eksplikatsioon!C150=0,"",Eksplikatsioon!C150)</f>
        <v>ÜÜRITAV PIND</v>
      </c>
      <c r="D149" s="23" t="str">
        <f>IF(Eksplikatsioon!D150=0,"",Eksplikatsioon!D150)</f>
        <v>Kabinet/Büroo</v>
      </c>
      <c r="E149" s="58">
        <f>IF(Eksplikatsioon!F150=0,"",Eksplikatsioon!F150)</f>
        <v>28.9</v>
      </c>
      <c r="F149" s="23" t="str">
        <f>IF(Eksplikatsioon!H150=0,"",Eksplikatsioon!H150)</f>
        <v>kabinet</v>
      </c>
      <c r="G149" s="23" t="str">
        <f>IF(Eksplikatsioon!J150=0,"",Eksplikatsioon!J150)</f>
        <v>Ainukasutuses pind</v>
      </c>
      <c r="H149" s="23" t="str">
        <f>IF(Eksplikatsioon!K150=0,"",Eksplikatsioon!K150)</f>
        <v xml:space="preserve">Rahandusministeerium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03</v>
      </c>
      <c r="B150" s="60" t="str">
        <f>IF(Eksplikatsioon!B151=0,"",Eksplikatsioon!B151)</f>
        <v>311</v>
      </c>
      <c r="C150" s="23" t="str">
        <f>IF(Eksplikatsioon!C151=0,"",Eksplikatsioon!C151)</f>
        <v>ÜÜRITAV PIND</v>
      </c>
      <c r="D150" s="23" t="str">
        <f>IF(Eksplikatsioon!D151=0,"",Eksplikatsioon!D151)</f>
        <v>Koridor</v>
      </c>
      <c r="E150" s="58">
        <f>IF(Eksplikatsioon!F151=0,"",Eksplikatsioon!F151)</f>
        <v>82.4</v>
      </c>
      <c r="F150" s="23" t="str">
        <f>IF(Eksplikatsioon!H151=0,"",Eksplikatsioon!H151)</f>
        <v>liftihall</v>
      </c>
      <c r="G150" s="23" t="str">
        <f>IF(Eksplikatsioon!J151=0,"",Eksplikatsioon!J151)</f>
        <v>Ainukasutuses pind</v>
      </c>
      <c r="H150" s="23" t="str">
        <f>IF(Eksplikatsioon!K151=0,"",Eksplikatsioon!K151)</f>
        <v xml:space="preserve">Rahandusministeerium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03</v>
      </c>
      <c r="B151" s="60" t="str">
        <f>IF(Eksplikatsioon!B152=0,"",Eksplikatsioon!B152)</f>
        <v>312</v>
      </c>
      <c r="C151" s="23" t="str">
        <f>IF(Eksplikatsioon!C152=0,"",Eksplikatsioon!C152)</f>
        <v>ÜÜRITAV PIND</v>
      </c>
      <c r="D151" s="23" t="str">
        <f>IF(Eksplikatsioon!D152=0,"",Eksplikatsioon!D152)</f>
        <v>Kabinet/Büroo</v>
      </c>
      <c r="E151" s="58">
        <f>IF(Eksplikatsioon!F152=0,"",Eksplikatsioon!F152)</f>
        <v>25.2</v>
      </c>
      <c r="F151" s="23" t="str">
        <f>IF(Eksplikatsioon!H152=0,"",Eksplikatsioon!H152)</f>
        <v>kabinet</v>
      </c>
      <c r="G151" s="23" t="str">
        <f>IF(Eksplikatsioon!J152=0,"",Eksplikatsioon!J152)</f>
        <v>Ainukasutuses pind</v>
      </c>
      <c r="H151" s="23" t="str">
        <f>IF(Eksplikatsioon!K152=0,"",Eksplikatsioon!K152)</f>
        <v xml:space="preserve">Rahandusministeerium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03</v>
      </c>
      <c r="B152" s="60" t="str">
        <f>IF(Eksplikatsioon!B153=0,"",Eksplikatsioon!B153)</f>
        <v>313</v>
      </c>
      <c r="C152" s="23" t="str">
        <f>IF(Eksplikatsioon!C153=0,"",Eksplikatsioon!C153)</f>
        <v>ÜÜRITAV PIND</v>
      </c>
      <c r="D152" s="23" t="str">
        <f>IF(Eksplikatsioon!D153=0,"",Eksplikatsioon!D153)</f>
        <v>Kabinet/Büroo</v>
      </c>
      <c r="E152" s="58">
        <f>IF(Eksplikatsioon!F153=0,"",Eksplikatsioon!F153)</f>
        <v>27.4</v>
      </c>
      <c r="F152" s="23" t="str">
        <f>IF(Eksplikatsioon!H153=0,"",Eksplikatsioon!H153)</f>
        <v>kabinet</v>
      </c>
      <c r="G152" s="23" t="str">
        <f>IF(Eksplikatsioon!J153=0,"",Eksplikatsioon!J153)</f>
        <v>Ainukasutuses pind</v>
      </c>
      <c r="H152" s="23" t="str">
        <f>IF(Eksplikatsioon!K153=0,"",Eksplikatsioon!K153)</f>
        <v xml:space="preserve">Rahandusministeerium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03</v>
      </c>
      <c r="B153" s="60" t="str">
        <f>IF(Eksplikatsioon!B154=0,"",Eksplikatsioon!B154)</f>
        <v>314</v>
      </c>
      <c r="C153" s="23" t="str">
        <f>IF(Eksplikatsioon!C154=0,"",Eksplikatsioon!C154)</f>
        <v>ÜÜRITAV PIND</v>
      </c>
      <c r="D153" s="23" t="str">
        <f>IF(Eksplikatsioon!D154=0,"",Eksplikatsioon!D154)</f>
        <v>Kabinet/Büroo</v>
      </c>
      <c r="E153" s="58">
        <f>IF(Eksplikatsioon!F154=0,"",Eksplikatsioon!F154)</f>
        <v>22.8</v>
      </c>
      <c r="F153" s="23" t="str">
        <f>IF(Eksplikatsioon!H154=0,"",Eksplikatsioon!H154)</f>
        <v/>
      </c>
      <c r="G153" s="23" t="str">
        <f>IF(Eksplikatsioon!J154=0,"",Eksplikatsioon!J154)</f>
        <v>Ainukasutuses pind</v>
      </c>
      <c r="H153" s="23" t="str">
        <f>IF(Eksplikatsioon!K154=0,"",Eksplikatsioon!K154)</f>
        <v xml:space="preserve">Rahandusministeerium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03</v>
      </c>
      <c r="B154" s="60" t="str">
        <f>IF(Eksplikatsioon!B155=0,"",Eksplikatsioon!B155)</f>
        <v>315</v>
      </c>
      <c r="C154" s="23" t="str">
        <f>IF(Eksplikatsioon!C155=0,"",Eksplikatsioon!C155)</f>
        <v>ÜÜRITAV PIND</v>
      </c>
      <c r="D154" s="23" t="str">
        <f>IF(Eksplikatsioon!D155=0,"",Eksplikatsioon!D155)</f>
        <v>Kabinet/Büroo</v>
      </c>
      <c r="E154" s="58">
        <f>IF(Eksplikatsioon!F155=0,"",Eksplikatsioon!F155)</f>
        <v>30.6</v>
      </c>
      <c r="F154" s="23" t="str">
        <f>IF(Eksplikatsioon!H155=0,"",Eksplikatsioon!H155)</f>
        <v>väike koosolek</v>
      </c>
      <c r="G154" s="23" t="str">
        <f>IF(Eksplikatsioon!J155=0,"",Eksplikatsioon!J155)</f>
        <v>Ainukasutuses pind</v>
      </c>
      <c r="H154" s="23" t="str">
        <f>IF(Eksplikatsioon!K155=0,"",Eksplikatsioon!K155)</f>
        <v xml:space="preserve">Rahandusministeerium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03</v>
      </c>
      <c r="B155" s="60" t="str">
        <f>IF(Eksplikatsioon!B156=0,"",Eksplikatsioon!B156)</f>
        <v>316</v>
      </c>
      <c r="C155" s="23" t="str">
        <f>IF(Eksplikatsioon!C156=0,"",Eksplikatsioon!C156)</f>
        <v>ÜÜRITAV PIND</v>
      </c>
      <c r="D155" s="23" t="str">
        <f>IF(Eksplikatsioon!D156=0,"",Eksplikatsioon!D156)</f>
        <v>Puhkeruum</v>
      </c>
      <c r="E155" s="58">
        <f>IF(Eksplikatsioon!F156=0,"",Eksplikatsioon!F156)</f>
        <v>43.1</v>
      </c>
      <c r="F155" s="23" t="str">
        <f>IF(Eksplikatsioon!H156=0,"",Eksplikatsioon!H156)</f>
        <v>puhkeruum</v>
      </c>
      <c r="G155" s="23" t="str">
        <f>IF(Eksplikatsioon!J156=0,"",Eksplikatsioon!J156)</f>
        <v>Ainukasutuses pind</v>
      </c>
      <c r="H155" s="23" t="str">
        <f>IF(Eksplikatsioon!K156=0,"",Eksplikatsioon!K156)</f>
        <v xml:space="preserve">Rahandusministeerium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03</v>
      </c>
      <c r="B156" s="60" t="str">
        <f>IF(Eksplikatsioon!B157=0,"",Eksplikatsioon!B157)</f>
        <v>317</v>
      </c>
      <c r="C156" s="23" t="str">
        <f>IF(Eksplikatsioon!C157=0,"",Eksplikatsioon!C157)</f>
        <v>ÜÜRITAV PIND</v>
      </c>
      <c r="D156" s="23" t="str">
        <f>IF(Eksplikatsioon!D157=0,"",Eksplikatsioon!D157)</f>
        <v>Kabinet/Büroo</v>
      </c>
      <c r="E156" s="58">
        <f>IF(Eksplikatsioon!F157=0,"",Eksplikatsioon!F157)</f>
        <v>11.7</v>
      </c>
      <c r="F156" s="23" t="str">
        <f>IF(Eksplikatsioon!H157=0,"",Eksplikatsioon!H157)</f>
        <v>prokurör</v>
      </c>
      <c r="G156" s="23" t="str">
        <f>IF(Eksplikatsioon!J157=0,"",Eksplikatsioon!J157)</f>
        <v>Ainukasutuses pind</v>
      </c>
      <c r="H156" s="23" t="str">
        <f>IF(Eksplikatsioon!K157=0,"",Eksplikatsioon!K157)</f>
        <v xml:space="preserve">Rahandusministeerium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03</v>
      </c>
      <c r="B157" s="60" t="str">
        <f>IF(Eksplikatsioon!B158=0,"",Eksplikatsioon!B158)</f>
        <v>318</v>
      </c>
      <c r="C157" s="23" t="str">
        <f>IF(Eksplikatsioon!C158=0,"",Eksplikatsioon!C158)</f>
        <v>ÜÜRITAV PIND</v>
      </c>
      <c r="D157" s="23" t="str">
        <f>IF(Eksplikatsioon!D158=0,"",Eksplikatsioon!D158)</f>
        <v>Kabinet/Büroo</v>
      </c>
      <c r="E157" s="58">
        <f>IF(Eksplikatsioon!F158=0,"",Eksplikatsioon!F158)</f>
        <v>10.7</v>
      </c>
      <c r="F157" s="23" t="str">
        <f>IF(Eksplikatsioon!H158=0,"",Eksplikatsioon!H158)</f>
        <v>konsultant</v>
      </c>
      <c r="G157" s="23" t="str">
        <f>IF(Eksplikatsioon!J158=0,"",Eksplikatsioon!J158)</f>
        <v>Ainukasutuses pind</v>
      </c>
      <c r="H157" s="23" t="str">
        <f>IF(Eksplikatsioon!K158=0,"",Eksplikatsioon!K158)</f>
        <v xml:space="preserve">Rahandusministeerium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03</v>
      </c>
      <c r="B158" s="60" t="str">
        <f>IF(Eksplikatsioon!B159=0,"",Eksplikatsioon!B159)</f>
        <v>319</v>
      </c>
      <c r="C158" s="23" t="str">
        <f>IF(Eksplikatsioon!C159=0,"",Eksplikatsioon!C159)</f>
        <v>ÜÜRITAV PIND</v>
      </c>
      <c r="D158" s="23" t="str">
        <f>IF(Eksplikatsioon!D159=0,"",Eksplikatsioon!D159)</f>
        <v>Koridor</v>
      </c>
      <c r="E158" s="58">
        <f>IF(Eksplikatsioon!F159=0,"",Eksplikatsioon!F159)</f>
        <v>22.5</v>
      </c>
      <c r="F158" s="23" t="str">
        <f>IF(Eksplikatsioon!H159=0,"",Eksplikatsioon!H159)</f>
        <v/>
      </c>
      <c r="G158" s="23" t="str">
        <f>IF(Eksplikatsioon!J159=0,"",Eksplikatsioon!J159)</f>
        <v>Ainukasutuses pind</v>
      </c>
      <c r="H158" s="23" t="str">
        <f>IF(Eksplikatsioon!K159=0,"",Eksplikatsioon!K159)</f>
        <v xml:space="preserve">Rahandusministeerium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03</v>
      </c>
      <c r="B159" s="60" t="str">
        <f>IF(Eksplikatsioon!B160=0,"",Eksplikatsioon!B160)</f>
        <v>320</v>
      </c>
      <c r="C159" s="23" t="str">
        <f>IF(Eksplikatsioon!C160=0,"",Eksplikatsioon!C160)</f>
        <v>ÜÜRITAV PIND</v>
      </c>
      <c r="D159" s="23" t="str">
        <f>IF(Eksplikatsioon!D160=0,"",Eksplikatsioon!D160)</f>
        <v>Kabinet/Büroo</v>
      </c>
      <c r="E159" s="58">
        <f>IF(Eksplikatsioon!F160=0,"",Eksplikatsioon!F160)</f>
        <v>24.2</v>
      </c>
      <c r="F159" s="23" t="str">
        <f>IF(Eksplikatsioon!H160=0,"",Eksplikatsioon!H160)</f>
        <v>nõupidamiste ruum</v>
      </c>
      <c r="G159" s="23" t="str">
        <f>IF(Eksplikatsioon!J160=0,"",Eksplikatsioon!J160)</f>
        <v>Ainukasutuses pind</v>
      </c>
      <c r="H159" s="23" t="str">
        <f>IF(Eksplikatsioon!K160=0,"",Eksplikatsioon!K160)</f>
        <v xml:space="preserve">Rahandusministeerium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03</v>
      </c>
      <c r="B160" s="60" t="str">
        <f>IF(Eksplikatsioon!B161=0,"",Eksplikatsioon!B161)</f>
        <v>321</v>
      </c>
      <c r="C160" s="23" t="str">
        <f>IF(Eksplikatsioon!C161=0,"",Eksplikatsioon!C161)</f>
        <v>ÜÜRITAV PIND</v>
      </c>
      <c r="D160" s="23" t="str">
        <f>IF(Eksplikatsioon!D161=0,"",Eksplikatsioon!D161)</f>
        <v>Kabinet/Büroo</v>
      </c>
      <c r="E160" s="58">
        <f>IF(Eksplikatsioon!F161=0,"",Eksplikatsioon!F161)</f>
        <v>15</v>
      </c>
      <c r="F160" s="23" t="str">
        <f>IF(Eksplikatsioon!H161=0,"",Eksplikatsioon!H161)</f>
        <v>prokurör</v>
      </c>
      <c r="G160" s="23" t="str">
        <f>IF(Eksplikatsioon!J161=0,"",Eksplikatsioon!J161)</f>
        <v>Ainukasutuses pind</v>
      </c>
      <c r="H160" s="23" t="str">
        <f>IF(Eksplikatsioon!K161=0,"",Eksplikatsioon!K161)</f>
        <v xml:space="preserve">Rahandusministeerium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03</v>
      </c>
      <c r="B161" s="60" t="str">
        <f>IF(Eksplikatsioon!B162=0,"",Eksplikatsioon!B162)</f>
        <v>322</v>
      </c>
      <c r="C161" s="23" t="str">
        <f>IF(Eksplikatsioon!C162=0,"",Eksplikatsioon!C162)</f>
        <v>ÜÜRITAV PIND</v>
      </c>
      <c r="D161" s="23" t="str">
        <f>IF(Eksplikatsioon!D162=0,"",Eksplikatsioon!D162)</f>
        <v>Kabinet/Büroo</v>
      </c>
      <c r="E161" s="58">
        <f>IF(Eksplikatsioon!F162=0,"",Eksplikatsioon!F162)</f>
        <v>16.100000000000001</v>
      </c>
      <c r="F161" s="23" t="str">
        <f>IF(Eksplikatsioon!H162=0,"",Eksplikatsioon!H162)</f>
        <v>referent</v>
      </c>
      <c r="G161" s="23" t="str">
        <f>IF(Eksplikatsioon!J162=0,"",Eksplikatsioon!J162)</f>
        <v>Ainukasutuses pind</v>
      </c>
      <c r="H161" s="23" t="str">
        <f>IF(Eksplikatsioon!K162=0,"",Eksplikatsioon!K162)</f>
        <v xml:space="preserve">Rahandusministeerium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03</v>
      </c>
      <c r="B162" s="60" t="str">
        <f>IF(Eksplikatsioon!B163=0,"",Eksplikatsioon!B163)</f>
        <v>323</v>
      </c>
      <c r="C162" s="23" t="str">
        <f>IF(Eksplikatsioon!C163=0,"",Eksplikatsioon!C163)</f>
        <v>ÜÜRITAV PIND</v>
      </c>
      <c r="D162" s="23" t="str">
        <f>IF(Eksplikatsioon!D163=0,"",Eksplikatsioon!D163)</f>
        <v>Hoiuruum/Ladu</v>
      </c>
      <c r="E162" s="58">
        <f>IF(Eksplikatsioon!F163=0,"",Eksplikatsioon!F163)</f>
        <v>3.4</v>
      </c>
      <c r="F162" s="23" t="str">
        <f>IF(Eksplikatsioon!H163=0,"",Eksplikatsioon!H163)</f>
        <v>panipaik</v>
      </c>
      <c r="G162" s="23" t="str">
        <f>IF(Eksplikatsioon!J163=0,"",Eksplikatsioon!J163)</f>
        <v>Ainukasutuses pind</v>
      </c>
      <c r="H162" s="23" t="str">
        <f>IF(Eksplikatsioon!K163=0,"",Eksplikatsioon!K163)</f>
        <v xml:space="preserve">Rahandusministeerium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03</v>
      </c>
      <c r="B163" s="60" t="str">
        <f>IF(Eksplikatsioon!B164=0,"",Eksplikatsioon!B164)</f>
        <v>324</v>
      </c>
      <c r="C163" s="23" t="str">
        <f>IF(Eksplikatsioon!C164=0,"",Eksplikatsioon!C164)</f>
        <v>ÜÜRITAV PIND</v>
      </c>
      <c r="D163" s="23" t="str">
        <f>IF(Eksplikatsioon!D164=0,"",Eksplikatsioon!D164)</f>
        <v>WC</v>
      </c>
      <c r="E163" s="58">
        <f>IF(Eksplikatsioon!F164=0,"",Eksplikatsioon!F164)</f>
        <v>6.1</v>
      </c>
      <c r="F163" s="23" t="str">
        <f>IF(Eksplikatsioon!H164=0,"",Eksplikatsioon!H164)</f>
        <v>inva wc</v>
      </c>
      <c r="G163" s="23" t="str">
        <f>IF(Eksplikatsioon!J164=0,"",Eksplikatsioon!J164)</f>
        <v>Ainukasutuses pind</v>
      </c>
      <c r="H163" s="23" t="str">
        <f>IF(Eksplikatsioon!K164=0,"",Eksplikatsioon!K164)</f>
        <v xml:space="preserve">Rahandusministeerium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03</v>
      </c>
      <c r="B164" s="60" t="str">
        <f>IF(Eksplikatsioon!B165=0,"",Eksplikatsioon!B165)</f>
        <v>326</v>
      </c>
      <c r="C164" s="23" t="str">
        <f>IF(Eksplikatsioon!C165=0,"",Eksplikatsioon!C165)</f>
        <v>ÜÜRITAV PIND</v>
      </c>
      <c r="D164" s="23" t="str">
        <f>IF(Eksplikatsioon!D165=0,"",Eksplikatsioon!D165)</f>
        <v>WC</v>
      </c>
      <c r="E164" s="58">
        <f>IF(Eksplikatsioon!F165=0,"",Eksplikatsioon!F165)</f>
        <v>2.9</v>
      </c>
      <c r="F164" s="23" t="str">
        <f>IF(Eksplikatsioon!H165=0,"",Eksplikatsioon!H165)</f>
        <v>wc</v>
      </c>
      <c r="G164" s="23" t="str">
        <f>IF(Eksplikatsioon!J165=0,"",Eksplikatsioon!J165)</f>
        <v>Ainukasutuses pind</v>
      </c>
      <c r="H164" s="23" t="str">
        <f>IF(Eksplikatsioon!K165=0,"",Eksplikatsioon!K165)</f>
        <v xml:space="preserve">Rahandusministeerium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03</v>
      </c>
      <c r="B165" s="60" t="str">
        <f>IF(Eksplikatsioon!B166=0,"",Eksplikatsioon!B166)</f>
        <v>327</v>
      </c>
      <c r="C165" s="23" t="str">
        <f>IF(Eksplikatsioon!C166=0,"",Eksplikatsioon!C166)</f>
        <v>VERTIKAALSETE ÜHENDUSTEEDE PIND</v>
      </c>
      <c r="D165" s="23" t="str">
        <f>IF(Eksplikatsioon!D166=0,"",Eksplikatsioon!D166)</f>
        <v>Trepp/Trepikoda</v>
      </c>
      <c r="E165" s="58">
        <f>IF(Eksplikatsioon!F166=0,"",Eksplikatsioon!F166)</f>
        <v>13.6</v>
      </c>
      <c r="F165" s="23" t="str">
        <f>IF(Eksplikatsioon!H166=0,"",Eksplikatsioon!H166)</f>
        <v>trepikoda</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03</v>
      </c>
      <c r="B166" s="60" t="str">
        <f>IF(Eksplikatsioon!B167=0,"",Eksplikatsioon!B167)</f>
        <v>328</v>
      </c>
      <c r="C166" s="23" t="str">
        <f>IF(Eksplikatsioon!C167=0,"",Eksplikatsioon!C167)</f>
        <v>VERTIKAALSETE ÜHENDUSTEEDE PIND</v>
      </c>
      <c r="D166" s="23" t="str">
        <f>IF(Eksplikatsioon!D167=0,"",Eksplikatsioon!D167)</f>
        <v>Trepp/Trepikoda</v>
      </c>
      <c r="E166" s="58">
        <f>IF(Eksplikatsioon!F167=0,"",Eksplikatsioon!F167)</f>
        <v>34.299999999999997</v>
      </c>
      <c r="F166" s="23" t="str">
        <f>IF(Eksplikatsioon!H167=0,"",Eksplikatsioon!H167)</f>
        <v>trepihall</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03</v>
      </c>
      <c r="B167" s="60" t="str">
        <f>IF(Eksplikatsioon!B168=0,"",Eksplikatsioon!B168)</f>
        <v>329</v>
      </c>
      <c r="C167" s="23" t="str">
        <f>IF(Eksplikatsioon!C168=0,"",Eksplikatsioon!C168)</f>
        <v>ÜÜRITAV PIND</v>
      </c>
      <c r="D167" s="23" t="str">
        <f>IF(Eksplikatsioon!D168=0,"",Eksplikatsioon!D168)</f>
        <v>Koridor</v>
      </c>
      <c r="E167" s="58">
        <f>IF(Eksplikatsioon!F168=0,"",Eksplikatsioon!F168)</f>
        <v>18.7</v>
      </c>
      <c r="F167" s="23" t="str">
        <f>IF(Eksplikatsioon!H168=0,"",Eksplikatsioon!H168)</f>
        <v>liftihall</v>
      </c>
      <c r="G167" s="23" t="str">
        <f>IF(Eksplikatsioon!J168=0,"",Eksplikatsioon!J168)</f>
        <v>Ainukasutuses pind</v>
      </c>
      <c r="H167" s="23" t="str">
        <f>IF(Eksplikatsioon!K168=0,"",Eksplikatsioon!K168)</f>
        <v xml:space="preserve">Rahandusministeerium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03</v>
      </c>
      <c r="B168" s="60" t="str">
        <f>IF(Eksplikatsioon!B169=0,"",Eksplikatsioon!B169)</f>
        <v>330</v>
      </c>
      <c r="C168" s="23" t="str">
        <f>IF(Eksplikatsioon!C169=0,"",Eksplikatsioon!C169)</f>
        <v>ÜÜRITAV PIND</v>
      </c>
      <c r="D168" s="23" t="str">
        <f>IF(Eksplikatsioon!D169=0,"",Eksplikatsioon!D169)</f>
        <v>WC</v>
      </c>
      <c r="E168" s="58">
        <f>IF(Eksplikatsioon!F169=0,"",Eksplikatsioon!F169)</f>
        <v>1.9</v>
      </c>
      <c r="F168" s="23" t="str">
        <f>IF(Eksplikatsioon!H169=0,"",Eksplikatsioon!H169)</f>
        <v>wc</v>
      </c>
      <c r="G168" s="23" t="str">
        <f>IF(Eksplikatsioon!J169=0,"",Eksplikatsioon!J169)</f>
        <v>Ainukasutuses pind</v>
      </c>
      <c r="H168" s="23" t="str">
        <f>IF(Eksplikatsioon!K169=0,"",Eksplikatsioon!K169)</f>
        <v xml:space="preserve">Rahandusministeerium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03</v>
      </c>
      <c r="B169" s="60" t="str">
        <f>IF(Eksplikatsioon!B170=0,"",Eksplikatsioon!B170)</f>
        <v>331</v>
      </c>
      <c r="C169" s="23" t="str">
        <f>IF(Eksplikatsioon!C170=0,"",Eksplikatsioon!C170)</f>
        <v>ÜÜRITAV PIND</v>
      </c>
      <c r="D169" s="23" t="str">
        <f>IF(Eksplikatsioon!D170=0,"",Eksplikatsioon!D170)</f>
        <v>Eesruum</v>
      </c>
      <c r="E169" s="58">
        <f>IF(Eksplikatsioon!F170=0,"",Eksplikatsioon!F170)</f>
        <v>15</v>
      </c>
      <c r="F169" s="23" t="str">
        <f>IF(Eksplikatsioon!H170=0,"",Eksplikatsioon!H170)</f>
        <v>eesruum</v>
      </c>
      <c r="G169" s="23" t="str">
        <f>IF(Eksplikatsioon!J170=0,"",Eksplikatsioon!J170)</f>
        <v>Ainukasutuses pind</v>
      </c>
      <c r="H169" s="23" t="str">
        <f>IF(Eksplikatsioon!K170=0,"",Eksplikatsioon!K170)</f>
        <v xml:space="preserve">Rahandusministeerium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03</v>
      </c>
      <c r="B170" s="60" t="str">
        <f>IF(Eksplikatsioon!B171=0,"",Eksplikatsioon!B171)</f>
        <v>332</v>
      </c>
      <c r="C170" s="23" t="str">
        <f>IF(Eksplikatsioon!C171=0,"",Eksplikatsioon!C171)</f>
        <v>ÜÜRITAV PIND</v>
      </c>
      <c r="D170" s="23" t="str">
        <f>IF(Eksplikatsioon!D171=0,"",Eksplikatsioon!D171)</f>
        <v>WC</v>
      </c>
      <c r="E170" s="58">
        <f>IF(Eksplikatsioon!F171=0,"",Eksplikatsioon!F171)</f>
        <v>3.1</v>
      </c>
      <c r="F170" s="23" t="str">
        <f>IF(Eksplikatsioon!H171=0,"",Eksplikatsioon!H171)</f>
        <v>wc</v>
      </c>
      <c r="G170" s="23" t="str">
        <f>IF(Eksplikatsioon!J171=0,"",Eksplikatsioon!J171)</f>
        <v>Ainukasutuses pind</v>
      </c>
      <c r="H170" s="23" t="str">
        <f>IF(Eksplikatsioon!K171=0,"",Eksplikatsioon!K171)</f>
        <v xml:space="preserve">Rahandusministeerium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03</v>
      </c>
      <c r="B171" s="60" t="str">
        <f>IF(Eksplikatsioon!B172=0,"",Eksplikatsioon!B172)</f>
        <v>333a</v>
      </c>
      <c r="C171" s="23" t="str">
        <f>IF(Eksplikatsioon!C172=0,"",Eksplikatsioon!C172)</f>
        <v>TEHNOPIND</v>
      </c>
      <c r="D171" s="23" t="str">
        <f>IF(Eksplikatsioon!D172=0,"",Eksplikatsioon!D172)</f>
        <v>Sideruum/Nõrkvool</v>
      </c>
      <c r="E171" s="58">
        <f>IF(Eksplikatsioon!F172=0,"",Eksplikatsioon!F172)</f>
        <v>2.9</v>
      </c>
      <c r="F171" s="23" t="str">
        <f>IF(Eksplikatsioon!H172=0,"",Eksplikatsioon!H172)</f>
        <v>Andmeside jaotla</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03</v>
      </c>
      <c r="B172" s="60" t="str">
        <f>IF(Eksplikatsioon!B173=0,"",Eksplikatsioon!B173)</f>
        <v>333b</v>
      </c>
      <c r="C172" s="23" t="str">
        <f>IF(Eksplikatsioon!C173=0,"",Eksplikatsioon!C173)</f>
        <v>TEHNOPIND</v>
      </c>
      <c r="D172" s="23" t="str">
        <f>IF(Eksplikatsioon!D173=0,"",Eksplikatsioon!D173)</f>
        <v>Sideruum/Nõrkvool</v>
      </c>
      <c r="E172" s="58">
        <f>IF(Eksplikatsioon!F173=0,"",Eksplikatsioon!F173)</f>
        <v>0.7</v>
      </c>
      <c r="F172" s="23" t="str">
        <f>IF(Eksplikatsioon!H173=0,"",Eksplikatsioon!H173)</f>
        <v>Andmeside jaotla</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03</v>
      </c>
      <c r="B173" s="60" t="str">
        <f>IF(Eksplikatsioon!B174=0,"",Eksplikatsioon!B174)</f>
        <v>334</v>
      </c>
      <c r="C173" s="23" t="str">
        <f>IF(Eksplikatsioon!C174=0,"",Eksplikatsioon!C174)</f>
        <v>ÜÜRITAV PIND</v>
      </c>
      <c r="D173" s="23" t="str">
        <f>IF(Eksplikatsioon!D174=0,"",Eksplikatsioon!D174)</f>
        <v>Koridor</v>
      </c>
      <c r="E173" s="58">
        <f>IF(Eksplikatsioon!F174=0,"",Eksplikatsioon!F174)</f>
        <v>22.3</v>
      </c>
      <c r="F173" s="23" t="str">
        <f>IF(Eksplikatsioon!H174=0,"",Eksplikatsioon!H174)</f>
        <v>koridor</v>
      </c>
      <c r="G173" s="23" t="str">
        <f>IF(Eksplikatsioon!J174=0,"",Eksplikatsioon!J174)</f>
        <v>Ainukasutuses pind</v>
      </c>
      <c r="H173" s="23" t="str">
        <f>IF(Eksplikatsioon!K174=0,"",Eksplikatsioon!K174)</f>
        <v xml:space="preserve">Rahandusministeerium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03</v>
      </c>
      <c r="B174" s="60" t="str">
        <f>IF(Eksplikatsioon!B175=0,"",Eksplikatsioon!B175)</f>
        <v>335</v>
      </c>
      <c r="C174" s="23" t="str">
        <f>IF(Eksplikatsioon!C175=0,"",Eksplikatsioon!C175)</f>
        <v>ÜÜRITAV PIND</v>
      </c>
      <c r="D174" s="23" t="str">
        <f>IF(Eksplikatsioon!D175=0,"",Eksplikatsioon!D175)</f>
        <v>Kabinet/Büroo</v>
      </c>
      <c r="E174" s="58">
        <f>IF(Eksplikatsioon!F175=0,"",Eksplikatsioon!F175)</f>
        <v>14.8</v>
      </c>
      <c r="F174" s="23" t="str">
        <f>IF(Eksplikatsioon!H175=0,"",Eksplikatsioon!H175)</f>
        <v>kabinet</v>
      </c>
      <c r="G174" s="23" t="str">
        <f>IF(Eksplikatsioon!J175=0,"",Eksplikatsioon!J175)</f>
        <v>Ainukasutuses pind</v>
      </c>
      <c r="H174" s="23" t="str">
        <f>IF(Eksplikatsioon!K175=0,"",Eksplikatsioon!K175)</f>
        <v xml:space="preserve">Rahandusministeerium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03</v>
      </c>
      <c r="B175" s="60" t="str">
        <f>IF(Eksplikatsioon!B176=0,"",Eksplikatsioon!B176)</f>
        <v>336</v>
      </c>
      <c r="C175" s="23" t="str">
        <f>IF(Eksplikatsioon!C176=0,"",Eksplikatsioon!C176)</f>
        <v>ÜÜRITAV PIND</v>
      </c>
      <c r="D175" s="23" t="str">
        <f>IF(Eksplikatsioon!D176=0,"",Eksplikatsioon!D176)</f>
        <v>Kabinet/Büroo</v>
      </c>
      <c r="E175" s="58">
        <f>IF(Eksplikatsioon!F176=0,"",Eksplikatsioon!F176)</f>
        <v>13.1</v>
      </c>
      <c r="F175" s="23" t="str">
        <f>IF(Eksplikatsioon!H176=0,"",Eksplikatsioon!H176)</f>
        <v>kabinet</v>
      </c>
      <c r="G175" s="23" t="str">
        <f>IF(Eksplikatsioon!J176=0,"",Eksplikatsioon!J176)</f>
        <v>Ainukasutuses pind</v>
      </c>
      <c r="H175" s="23" t="str">
        <f>IF(Eksplikatsioon!K176=0,"",Eksplikatsioon!K176)</f>
        <v xml:space="preserve">Rahandusministeerium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03</v>
      </c>
      <c r="B176" s="60" t="str">
        <f>IF(Eksplikatsioon!B177=0,"",Eksplikatsioon!B177)</f>
        <v>337</v>
      </c>
      <c r="C176" s="23" t="str">
        <f>IF(Eksplikatsioon!C177=0,"",Eksplikatsioon!C177)</f>
        <v>ÜÜRITAV PIND</v>
      </c>
      <c r="D176" s="23" t="str">
        <f>IF(Eksplikatsioon!D177=0,"",Eksplikatsioon!D177)</f>
        <v>Kabinet/Büroo</v>
      </c>
      <c r="E176" s="58">
        <f>IF(Eksplikatsioon!F177=0,"",Eksplikatsioon!F177)</f>
        <v>27.3</v>
      </c>
      <c r="F176" s="23" t="str">
        <f>IF(Eksplikatsioon!H177=0,"",Eksplikatsioon!H177)</f>
        <v>Kaugtöökohad</v>
      </c>
      <c r="G176" s="23" t="str">
        <f>IF(Eksplikatsioon!J177=0,"",Eksplikatsioon!J177)</f>
        <v>Ainukasutuses pind</v>
      </c>
      <c r="H176" s="23" t="str">
        <f>IF(Eksplikatsioon!K177=0,"",Eksplikatsioon!K177)</f>
        <v xml:space="preserve">Rahandusministeerium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03</v>
      </c>
      <c r="B177" s="60" t="str">
        <f>IF(Eksplikatsioon!B178=0,"",Eksplikatsioon!B178)</f>
        <v>338</v>
      </c>
      <c r="C177" s="23" t="str">
        <f>IF(Eksplikatsioon!C178=0,"",Eksplikatsioon!C178)</f>
        <v>ÜÜRITAV PIND</v>
      </c>
      <c r="D177" s="23" t="str">
        <f>IF(Eksplikatsioon!D178=0,"",Eksplikatsioon!D178)</f>
        <v>Kabinet/Büroo</v>
      </c>
      <c r="E177" s="58">
        <f>IF(Eksplikatsioon!F178=0,"",Eksplikatsioon!F178)</f>
        <v>10.7</v>
      </c>
      <c r="F177" s="23" t="str">
        <f>IF(Eksplikatsioon!H178=0,"",Eksplikatsioon!H178)</f>
        <v>Kaugtöökohad</v>
      </c>
      <c r="G177" s="23" t="str">
        <f>IF(Eksplikatsioon!J178=0,"",Eksplikatsioon!J178)</f>
        <v>Ainukasutuses pind</v>
      </c>
      <c r="H177" s="23" t="str">
        <f>IF(Eksplikatsioon!K178=0,"",Eksplikatsioon!K178)</f>
        <v xml:space="preserve">Rahandusministeerium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03</v>
      </c>
      <c r="B178" s="60" t="str">
        <f>IF(Eksplikatsioon!B179=0,"",Eksplikatsioon!B179)</f>
        <v>339</v>
      </c>
      <c r="C178" s="23" t="str">
        <f>IF(Eksplikatsioon!C179=0,"",Eksplikatsioon!C179)</f>
        <v>ÜÜRITAV PIND</v>
      </c>
      <c r="D178" s="23" t="str">
        <f>IF(Eksplikatsioon!D179=0,"",Eksplikatsioon!D179)</f>
        <v>Kabinet/Büroo</v>
      </c>
      <c r="E178" s="58">
        <f>IF(Eksplikatsioon!F179=0,"",Eksplikatsioon!F179)</f>
        <v>20</v>
      </c>
      <c r="F178" s="23" t="str">
        <f>IF(Eksplikatsioon!H179=0,"",Eksplikatsioon!H179)</f>
        <v>kabinet</v>
      </c>
      <c r="G178" s="23" t="str">
        <f>IF(Eksplikatsioon!J179=0,"",Eksplikatsioon!J179)</f>
        <v>Ainukasutuses pind</v>
      </c>
      <c r="H178" s="23" t="str">
        <f>IF(Eksplikatsioon!K179=0,"",Eksplikatsioon!K179)</f>
        <v xml:space="preserve">Rahandusministeerium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03</v>
      </c>
      <c r="B179" s="60" t="str">
        <f>IF(Eksplikatsioon!B180=0,"",Eksplikatsioon!B180)</f>
        <v>340</v>
      </c>
      <c r="C179" s="23" t="str">
        <f>IF(Eksplikatsioon!C180=0,"",Eksplikatsioon!C180)</f>
        <v>ÜÜRITAV PIND</v>
      </c>
      <c r="D179" s="23" t="str">
        <f>IF(Eksplikatsioon!D180=0,"",Eksplikatsioon!D180)</f>
        <v>Kabinet/Büroo</v>
      </c>
      <c r="E179" s="58">
        <f>IF(Eksplikatsioon!F180=0,"",Eksplikatsioon!F180)</f>
        <v>26.9</v>
      </c>
      <c r="F179" s="23" t="str">
        <f>IF(Eksplikatsioon!H180=0,"",Eksplikatsioon!H180)</f>
        <v>kabinet</v>
      </c>
      <c r="G179" s="23" t="str">
        <f>IF(Eksplikatsioon!J180=0,"",Eksplikatsioon!J180)</f>
        <v>Ainukasutuses pind</v>
      </c>
      <c r="H179" s="23" t="str">
        <f>IF(Eksplikatsioon!K180=0,"",Eksplikatsioon!K180)</f>
        <v xml:space="preserve">Rahandusministeerium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03</v>
      </c>
      <c r="B180" s="60" t="str">
        <f>IF(Eksplikatsioon!B181=0,"",Eksplikatsioon!B181)</f>
        <v>341</v>
      </c>
      <c r="C180" s="23" t="str">
        <f>IF(Eksplikatsioon!C181=0,"",Eksplikatsioon!C181)</f>
        <v>ÜÜRITAV PIND</v>
      </c>
      <c r="D180" s="23" t="str">
        <f>IF(Eksplikatsioon!D181=0,"",Eksplikatsioon!D181)</f>
        <v>Kabinet/Büroo</v>
      </c>
      <c r="E180" s="58">
        <f>IF(Eksplikatsioon!F181=0,"",Eksplikatsioon!F181)</f>
        <v>26.6</v>
      </c>
      <c r="F180" s="23" t="str">
        <f>IF(Eksplikatsioon!H181=0,"",Eksplikatsioon!H181)</f>
        <v>kabinet</v>
      </c>
      <c r="G180" s="23" t="str">
        <f>IF(Eksplikatsioon!J181=0,"",Eksplikatsioon!J181)</f>
        <v>Ainukasutuses pind</v>
      </c>
      <c r="H180" s="23" t="str">
        <f>IF(Eksplikatsioon!K181=0,"",Eksplikatsioon!K181)</f>
        <v xml:space="preserve">Rahandusministeerium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03</v>
      </c>
      <c r="B181" s="60" t="str">
        <f>IF(Eksplikatsioon!B182=0,"",Eksplikatsioon!B182)</f>
        <v>342</v>
      </c>
      <c r="C181" s="23" t="str">
        <f>IF(Eksplikatsioon!C182=0,"",Eksplikatsioon!C182)</f>
        <v>ÜÜRITAV PIND</v>
      </c>
      <c r="D181" s="23" t="str">
        <f>IF(Eksplikatsioon!D182=0,"",Eksplikatsioon!D182)</f>
        <v>Puhkeruum</v>
      </c>
      <c r="E181" s="58">
        <f>IF(Eksplikatsioon!F182=0,"",Eksplikatsioon!F182)</f>
        <v>12</v>
      </c>
      <c r="F181" s="23" t="str">
        <f>IF(Eksplikatsioon!H182=0,"",Eksplikatsioon!H182)</f>
        <v>puhkeruum</v>
      </c>
      <c r="G181" s="23" t="str">
        <f>IF(Eksplikatsioon!J182=0,"",Eksplikatsioon!J182)</f>
        <v>Ainukasutuses pind</v>
      </c>
      <c r="H181" s="23" t="str">
        <f>IF(Eksplikatsioon!K182=0,"",Eksplikatsioon!K182)</f>
        <v xml:space="preserve">Rahandusministeerium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03</v>
      </c>
      <c r="B182" s="60" t="str">
        <f>IF(Eksplikatsioon!B183=0,"",Eksplikatsioon!B183)</f>
        <v>343</v>
      </c>
      <c r="C182" s="23" t="str">
        <f>IF(Eksplikatsioon!C183=0,"",Eksplikatsioon!C183)</f>
        <v>ÜÜRITAV PIND</v>
      </c>
      <c r="D182" s="23" t="str">
        <f>IF(Eksplikatsioon!D183=0,"",Eksplikatsioon!D183)</f>
        <v>Koristus- ja hooldusruum</v>
      </c>
      <c r="E182" s="58">
        <f>IF(Eksplikatsioon!F183=0,"",Eksplikatsioon!F183)</f>
        <v>2.7</v>
      </c>
      <c r="F182" s="23" t="str">
        <f>IF(Eksplikatsioon!H183=0,"",Eksplikatsioon!H183)</f>
        <v>Koristusruum</v>
      </c>
      <c r="G182" s="23" t="str">
        <f>IF(Eksplikatsioon!J183=0,"",Eksplikatsioon!J183)</f>
        <v>Ainukasutuses pind</v>
      </c>
      <c r="H182" s="23" t="str">
        <f>IF(Eksplikatsioon!K183=0,"",Eksplikatsioon!K183)</f>
        <v xml:space="preserve">Rahandusministeerium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04</v>
      </c>
      <c r="B183" s="60" t="str">
        <f>IF(Eksplikatsioon!B184=0,"",Eksplikatsioon!B184)</f>
        <v>401</v>
      </c>
      <c r="C183" s="23" t="str">
        <f>IF(Eksplikatsioon!C184=0,"",Eksplikatsioon!C184)</f>
        <v>VERTIKAALSETE ÜHENDUSTEEDE PIND</v>
      </c>
      <c r="D183" s="23" t="str">
        <f>IF(Eksplikatsioon!D184=0,"",Eksplikatsioon!D184)</f>
        <v>Trepp/Trepikoda</v>
      </c>
      <c r="E183" s="58">
        <f>IF(Eksplikatsioon!F184=0,"",Eksplikatsioon!F184)</f>
        <v>13.1</v>
      </c>
      <c r="F183" s="23" t="str">
        <f>IF(Eksplikatsioon!H184=0,"",Eksplikatsioon!H184)</f>
        <v>trepihall</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04</v>
      </c>
      <c r="B184" s="60" t="str">
        <f>IF(Eksplikatsioon!B185=0,"",Eksplikatsioon!B185)</f>
        <v>402</v>
      </c>
      <c r="C184" s="23" t="str">
        <f>IF(Eksplikatsioon!C185=0,"",Eksplikatsioon!C185)</f>
        <v>ÜÜRITAV PIND</v>
      </c>
      <c r="D184" s="23" t="str">
        <f>IF(Eksplikatsioon!D185=0,"",Eksplikatsioon!D185)</f>
        <v>Koridor</v>
      </c>
      <c r="E184" s="58">
        <f>IF(Eksplikatsioon!F185=0,"",Eksplikatsioon!F185)</f>
        <v>20.5</v>
      </c>
      <c r="F184" s="23" t="str">
        <f>IF(Eksplikatsioon!H185=0,"",Eksplikatsioon!H185)</f>
        <v>liftihall</v>
      </c>
      <c r="G184" s="23" t="str">
        <f>IF(Eksplikatsioon!J185=0,"",Eksplikatsioon!J185)</f>
        <v>Ainukasutuses pind</v>
      </c>
      <c r="H184" s="23" t="str">
        <f>IF(Eksplikatsioon!K185=0,"",Eksplikatsioon!K185)</f>
        <v xml:space="preserve">Rahandusministeerium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04</v>
      </c>
      <c r="B185" s="60" t="str">
        <f>IF(Eksplikatsioon!B186=0,"",Eksplikatsioon!B186)</f>
        <v>403</v>
      </c>
      <c r="C185" s="23" t="str">
        <f>IF(Eksplikatsioon!C186=0,"",Eksplikatsioon!C186)</f>
        <v>VERTIKAALSETE ÜHENDUSTEEDE PIND</v>
      </c>
      <c r="D185" s="23" t="str">
        <f>IF(Eksplikatsioon!D186=0,"",Eksplikatsioon!D186)</f>
        <v>Trepp/Trepikoda</v>
      </c>
      <c r="E185" s="58">
        <f>IF(Eksplikatsioon!F186=0,"",Eksplikatsioon!F186)</f>
        <v>12.9</v>
      </c>
      <c r="F185" s="23" t="str">
        <f>IF(Eksplikatsioon!H186=0,"",Eksplikatsioon!H186)</f>
        <v>trepikoda</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04</v>
      </c>
      <c r="B186" s="60" t="str">
        <f>IF(Eksplikatsioon!B187=0,"",Eksplikatsioon!B187)</f>
        <v>404</v>
      </c>
      <c r="C186" s="23" t="str">
        <f>IF(Eksplikatsioon!C187=0,"",Eksplikatsioon!C187)</f>
        <v>ÜÜRITAV PIND</v>
      </c>
      <c r="D186" s="23" t="str">
        <f>IF(Eksplikatsioon!D187=0,"",Eksplikatsioon!D187)</f>
        <v>WC</v>
      </c>
      <c r="E186" s="58">
        <f>IF(Eksplikatsioon!F187=0,"",Eksplikatsioon!F187)</f>
        <v>2</v>
      </c>
      <c r="F186" s="23" t="str">
        <f>IF(Eksplikatsioon!H187=0,"",Eksplikatsioon!H187)</f>
        <v>wc</v>
      </c>
      <c r="G186" s="23" t="str">
        <f>IF(Eksplikatsioon!J187=0,"",Eksplikatsioon!J187)</f>
        <v>Ainukasutuses pind</v>
      </c>
      <c r="H186" s="23" t="str">
        <f>IF(Eksplikatsioon!K187=0,"",Eksplikatsioon!K187)</f>
        <v xml:space="preserve">Rahandusministeerium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04</v>
      </c>
      <c r="B187" s="60" t="str">
        <f>IF(Eksplikatsioon!B188=0,"",Eksplikatsioon!B188)</f>
        <v>405</v>
      </c>
      <c r="C187" s="23" t="str">
        <f>IF(Eksplikatsioon!C188=0,"",Eksplikatsioon!C188)</f>
        <v>ÜÜRITAV PIND</v>
      </c>
      <c r="D187" s="23" t="str">
        <f>IF(Eksplikatsioon!D188=0,"",Eksplikatsioon!D188)</f>
        <v>Eesruum</v>
      </c>
      <c r="E187" s="58">
        <f>IF(Eksplikatsioon!F188=0,"",Eksplikatsioon!F188)</f>
        <v>2.2000000000000002</v>
      </c>
      <c r="F187" s="23" t="str">
        <f>IF(Eksplikatsioon!H188=0,"",Eksplikatsioon!H188)</f>
        <v>eesruum</v>
      </c>
      <c r="G187" s="23" t="str">
        <f>IF(Eksplikatsioon!J188=0,"",Eksplikatsioon!J188)</f>
        <v>Ainukasutuses pind</v>
      </c>
      <c r="H187" s="23" t="str">
        <f>IF(Eksplikatsioon!K188=0,"",Eksplikatsioon!K188)</f>
        <v xml:space="preserve">Rahandusministeerium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04</v>
      </c>
      <c r="B188" s="60" t="str">
        <f>IF(Eksplikatsioon!B189=0,"",Eksplikatsioon!B189)</f>
        <v>406</v>
      </c>
      <c r="C188" s="23" t="str">
        <f>IF(Eksplikatsioon!C189=0,"",Eksplikatsioon!C189)</f>
        <v>ÜÜRITAV PIND</v>
      </c>
      <c r="D188" s="23" t="str">
        <f>IF(Eksplikatsioon!D189=0,"",Eksplikatsioon!D189)</f>
        <v>WC</v>
      </c>
      <c r="E188" s="58">
        <f>IF(Eksplikatsioon!F189=0,"",Eksplikatsioon!F189)</f>
        <v>3.1</v>
      </c>
      <c r="F188" s="23" t="str">
        <f>IF(Eksplikatsioon!H189=0,"",Eksplikatsioon!H189)</f>
        <v>wc</v>
      </c>
      <c r="G188" s="23" t="str">
        <f>IF(Eksplikatsioon!J189=0,"",Eksplikatsioon!J189)</f>
        <v>Ainukasutuses pind</v>
      </c>
      <c r="H188" s="23" t="str">
        <f>IF(Eksplikatsioon!K189=0,"",Eksplikatsioon!K189)</f>
        <v xml:space="preserve">Rahandusministeerium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04</v>
      </c>
      <c r="B189" s="60" t="str">
        <f>IF(Eksplikatsioon!B190=0,"",Eksplikatsioon!B190)</f>
        <v>407</v>
      </c>
      <c r="C189" s="23" t="str">
        <f>IF(Eksplikatsioon!C190=0,"",Eksplikatsioon!C190)</f>
        <v>ÜÜRITAV PIND</v>
      </c>
      <c r="D189" s="23" t="str">
        <f>IF(Eksplikatsioon!D190=0,"",Eksplikatsioon!D190)</f>
        <v>Hoiuruum/Ladu</v>
      </c>
      <c r="E189" s="58">
        <f>IF(Eksplikatsioon!F190=0,"",Eksplikatsioon!F190)</f>
        <v>1.9</v>
      </c>
      <c r="F189" s="23" t="str">
        <f>IF(Eksplikatsioon!H190=0,"",Eksplikatsioon!H190)</f>
        <v>panipaik</v>
      </c>
      <c r="G189" s="23" t="str">
        <f>IF(Eksplikatsioon!J190=0,"",Eksplikatsioon!J190)</f>
        <v>Ainukasutuses pind</v>
      </c>
      <c r="H189" s="23" t="str">
        <f>IF(Eksplikatsioon!K190=0,"",Eksplikatsioon!K190)</f>
        <v xml:space="preserve">Rahandusministeerium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04</v>
      </c>
      <c r="B190" s="60" t="str">
        <f>IF(Eksplikatsioon!B191=0,"",Eksplikatsioon!B191)</f>
        <v>408</v>
      </c>
      <c r="C190" s="23" t="str">
        <f>IF(Eksplikatsioon!C191=0,"",Eksplikatsioon!C191)</f>
        <v>ÜÜRITAV PIND</v>
      </c>
      <c r="D190" s="23" t="str">
        <f>IF(Eksplikatsioon!D191=0,"",Eksplikatsioon!D191)</f>
        <v>Koridor</v>
      </c>
      <c r="E190" s="58">
        <f>IF(Eksplikatsioon!F191=0,"",Eksplikatsioon!F191)</f>
        <v>22.2</v>
      </c>
      <c r="F190" s="23" t="str">
        <f>IF(Eksplikatsioon!H191=0,"",Eksplikatsioon!H191)</f>
        <v>koridor</v>
      </c>
      <c r="G190" s="23" t="str">
        <f>IF(Eksplikatsioon!J191=0,"",Eksplikatsioon!J191)</f>
        <v>Ainukasutuses pind</v>
      </c>
      <c r="H190" s="23" t="str">
        <f>IF(Eksplikatsioon!K191=0,"",Eksplikatsioon!K191)</f>
        <v xml:space="preserve">Rahandusministeerium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04</v>
      </c>
      <c r="B191" s="60" t="str">
        <f>IF(Eksplikatsioon!B192=0,"",Eksplikatsioon!B192)</f>
        <v>409</v>
      </c>
      <c r="C191" s="23" t="str">
        <f>IF(Eksplikatsioon!C192=0,"",Eksplikatsioon!C192)</f>
        <v>ÜÜRITAV PIND</v>
      </c>
      <c r="D191" s="23" t="str">
        <f>IF(Eksplikatsioon!D192=0,"",Eksplikatsioon!D192)</f>
        <v>Kabinet/Büroo</v>
      </c>
      <c r="E191" s="58">
        <f>IF(Eksplikatsioon!F192=0,"",Eksplikatsioon!F192)</f>
        <v>14.7</v>
      </c>
      <c r="F191" s="23" t="str">
        <f>IF(Eksplikatsioon!H192=0,"",Eksplikatsioon!H192)</f>
        <v>vestlusruum</v>
      </c>
      <c r="G191" s="23" t="str">
        <f>IF(Eksplikatsioon!J192=0,"",Eksplikatsioon!J192)</f>
        <v>Ainukasutuses pind</v>
      </c>
      <c r="H191" s="23" t="str">
        <f>IF(Eksplikatsioon!K192=0,"",Eksplikatsioon!K192)</f>
        <v xml:space="preserve">Rahandusministeerium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04</v>
      </c>
      <c r="B192" s="60" t="str">
        <f>IF(Eksplikatsioon!B193=0,"",Eksplikatsioon!B193)</f>
        <v>410</v>
      </c>
      <c r="C192" s="23" t="str">
        <f>IF(Eksplikatsioon!C193=0,"",Eksplikatsioon!C193)</f>
        <v>ÜÜRITAV PIND</v>
      </c>
      <c r="D192" s="23" t="str">
        <f>IF(Eksplikatsioon!D193=0,"",Eksplikatsioon!D193)</f>
        <v>Kabinet/Büroo</v>
      </c>
      <c r="E192" s="58">
        <f>IF(Eksplikatsioon!F193=0,"",Eksplikatsioon!F193)</f>
        <v>13.3</v>
      </c>
      <c r="F192" s="23" t="str">
        <f>IF(Eksplikatsioon!H193=0,"",Eksplikatsioon!H193)</f>
        <v>vestlusruum</v>
      </c>
      <c r="G192" s="23" t="str">
        <f>IF(Eksplikatsioon!J193=0,"",Eksplikatsioon!J193)</f>
        <v>Ainukasutuses pind</v>
      </c>
      <c r="H192" s="23" t="str">
        <f>IF(Eksplikatsioon!K193=0,"",Eksplikatsioon!K193)</f>
        <v xml:space="preserve">Rahandusministeerium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04</v>
      </c>
      <c r="B193" s="60" t="str">
        <f>IF(Eksplikatsioon!B194=0,"",Eksplikatsioon!B194)</f>
        <v>411</v>
      </c>
      <c r="C193" s="23" t="str">
        <f>IF(Eksplikatsioon!C194=0,"",Eksplikatsioon!C194)</f>
        <v>ÜÜRITAV PIND</v>
      </c>
      <c r="D193" s="23" t="str">
        <f>IF(Eksplikatsioon!D194=0,"",Eksplikatsioon!D194)</f>
        <v>Kabinet/Büroo</v>
      </c>
      <c r="E193" s="58">
        <f>IF(Eksplikatsioon!F194=0,"",Eksplikatsioon!F194)</f>
        <v>27.1</v>
      </c>
      <c r="F193" s="23" t="str">
        <f>IF(Eksplikatsioon!H194=0,"",Eksplikatsioon!H194)</f>
        <v>kabinet</v>
      </c>
      <c r="G193" s="23" t="str">
        <f>IF(Eksplikatsioon!J194=0,"",Eksplikatsioon!J194)</f>
        <v>Ainukasutuses pind</v>
      </c>
      <c r="H193" s="23" t="str">
        <f>IF(Eksplikatsioon!K194=0,"",Eksplikatsioon!K194)</f>
        <v xml:space="preserve">Rahandusministeerium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04</v>
      </c>
      <c r="B194" s="60" t="str">
        <f>IF(Eksplikatsioon!B195=0,"",Eksplikatsioon!B195)</f>
        <v>412</v>
      </c>
      <c r="C194" s="23" t="str">
        <f>IF(Eksplikatsioon!C195=0,"",Eksplikatsioon!C195)</f>
        <v>ÜÜRITAV PIND</v>
      </c>
      <c r="D194" s="23" t="str">
        <f>IF(Eksplikatsioon!D195=0,"",Eksplikatsioon!D195)</f>
        <v>Kabinet/Büroo</v>
      </c>
      <c r="E194" s="58">
        <f>IF(Eksplikatsioon!F195=0,"",Eksplikatsioon!F195)</f>
        <v>20.100000000000001</v>
      </c>
      <c r="F194" s="23" t="str">
        <f>IF(Eksplikatsioon!H195=0,"",Eksplikatsioon!H195)</f>
        <v>kabinet</v>
      </c>
      <c r="G194" s="23" t="str">
        <f>IF(Eksplikatsioon!J195=0,"",Eksplikatsioon!J195)</f>
        <v>Ainukasutuses pind</v>
      </c>
      <c r="H194" s="23" t="str">
        <f>IF(Eksplikatsioon!K195=0,"",Eksplikatsioon!K195)</f>
        <v xml:space="preserve">Rahandusministeerium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04</v>
      </c>
      <c r="B195" s="60" t="str">
        <f>IF(Eksplikatsioon!B196=0,"",Eksplikatsioon!B196)</f>
        <v>413</v>
      </c>
      <c r="C195" s="23" t="str">
        <f>IF(Eksplikatsioon!C196=0,"",Eksplikatsioon!C196)</f>
        <v>ÜÜRITAV PIND</v>
      </c>
      <c r="D195" s="23" t="str">
        <f>IF(Eksplikatsioon!D196=0,"",Eksplikatsioon!D196)</f>
        <v>Kabinet/Büroo</v>
      </c>
      <c r="E195" s="58">
        <f>IF(Eksplikatsioon!F196=0,"",Eksplikatsioon!F196)</f>
        <v>26.8</v>
      </c>
      <c r="F195" s="23" t="str">
        <f>IF(Eksplikatsioon!H196=0,"",Eksplikatsioon!H196)</f>
        <v>koosolek</v>
      </c>
      <c r="G195" s="23" t="str">
        <f>IF(Eksplikatsioon!J196=0,"",Eksplikatsioon!J196)</f>
        <v>Ainukasutuses pind</v>
      </c>
      <c r="H195" s="23" t="str">
        <f>IF(Eksplikatsioon!K196=0,"",Eksplikatsioon!K196)</f>
        <v xml:space="preserve">Rahandusministeerium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04</v>
      </c>
      <c r="B196" s="60" t="str">
        <f>IF(Eksplikatsioon!B197=0,"",Eksplikatsioon!B197)</f>
        <v>414</v>
      </c>
      <c r="C196" s="23" t="str">
        <f>IF(Eksplikatsioon!C197=0,"",Eksplikatsioon!C197)</f>
        <v>ÜÜRITAV PIND</v>
      </c>
      <c r="D196" s="23" t="str">
        <f>IF(Eksplikatsioon!D197=0,"",Eksplikatsioon!D197)</f>
        <v>Kabinet/Büroo</v>
      </c>
      <c r="E196" s="58">
        <f>IF(Eksplikatsioon!F197=0,"",Eksplikatsioon!F197)</f>
        <v>26.6</v>
      </c>
      <c r="F196" s="23" t="str">
        <f>IF(Eksplikatsioon!H197=0,"",Eksplikatsioon!H197)</f>
        <v>kabinet</v>
      </c>
      <c r="G196" s="23" t="str">
        <f>IF(Eksplikatsioon!J197=0,"",Eksplikatsioon!J197)</f>
        <v>Ainukasutuses pind</v>
      </c>
      <c r="H196" s="23" t="str">
        <f>IF(Eksplikatsioon!K197=0,"",Eksplikatsioon!K197)</f>
        <v xml:space="preserve">Rahandusministeerium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04</v>
      </c>
      <c r="B197" s="60" t="str">
        <f>IF(Eksplikatsioon!B198=0,"",Eksplikatsioon!B198)</f>
        <v>415</v>
      </c>
      <c r="C197" s="23" t="str">
        <f>IF(Eksplikatsioon!C198=0,"",Eksplikatsioon!C198)</f>
        <v>ÜÜRITAV PIND</v>
      </c>
      <c r="D197" s="23" t="str">
        <f>IF(Eksplikatsioon!D198=0,"",Eksplikatsioon!D198)</f>
        <v>Puhkeruum</v>
      </c>
      <c r="E197" s="58">
        <f>IF(Eksplikatsioon!F198=0,"",Eksplikatsioon!F198)</f>
        <v>14.9</v>
      </c>
      <c r="F197" s="23" t="str">
        <f>IF(Eksplikatsioon!H198=0,"",Eksplikatsioon!H198)</f>
        <v>puhkeruum</v>
      </c>
      <c r="G197" s="23" t="str">
        <f>IF(Eksplikatsioon!J198=0,"",Eksplikatsioon!J198)</f>
        <v>Ainukasutuses pind</v>
      </c>
      <c r="H197" s="23" t="str">
        <f>IF(Eksplikatsioon!K198=0,"",Eksplikatsioon!K198)</f>
        <v xml:space="preserve">Rahandusministeerium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04</v>
      </c>
      <c r="B198" s="60" t="str">
        <f>IF(Eksplikatsioon!B199=0,"",Eksplikatsioon!B199)</f>
        <v>416</v>
      </c>
      <c r="C198" s="23" t="str">
        <f>IF(Eksplikatsioon!C199=0,"",Eksplikatsioon!C199)</f>
        <v>ÜÜRITAV PIND</v>
      </c>
      <c r="D198" s="23" t="str">
        <f>IF(Eksplikatsioon!D199=0,"",Eksplikatsioon!D199)</f>
        <v>Kabinet/Büroo</v>
      </c>
      <c r="E198" s="58">
        <f>IF(Eksplikatsioon!F199=0,"",Eksplikatsioon!F199)</f>
        <v>10.5</v>
      </c>
      <c r="F198" s="23" t="str">
        <f>IF(Eksplikatsioon!H199=0,"",Eksplikatsioon!H199)</f>
        <v>koosolek</v>
      </c>
      <c r="G198" s="23" t="str">
        <f>IF(Eksplikatsioon!J199=0,"",Eksplikatsioon!J199)</f>
        <v>Ainukasutuses pind</v>
      </c>
      <c r="H198" s="23" t="str">
        <f>IF(Eksplikatsioon!K199=0,"",Eksplikatsioon!K199)</f>
        <v xml:space="preserve">Rahandusministeerium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05</v>
      </c>
      <c r="B199" s="60" t="str">
        <f>IF(Eksplikatsioon!B200=0,"",Eksplikatsioon!B200)</f>
        <v>501</v>
      </c>
      <c r="C199" s="23" t="str">
        <f>IF(Eksplikatsioon!C200=0,"",Eksplikatsioon!C200)</f>
        <v>VERTIKAALSETE ÜHENDUSTEEDE PIND</v>
      </c>
      <c r="D199" s="23" t="str">
        <f>IF(Eksplikatsioon!D200=0,"",Eksplikatsioon!D200)</f>
        <v>Trepp/Trepikoda</v>
      </c>
      <c r="E199" s="58">
        <f>IF(Eksplikatsioon!F200=0,"",Eksplikatsioon!F200)</f>
        <v>5.5</v>
      </c>
      <c r="F199" s="23" t="str">
        <f>IF(Eksplikatsioon!H200=0,"",Eksplikatsioon!H200)</f>
        <v>trepikoda</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05</v>
      </c>
      <c r="B200" s="60" t="str">
        <f>IF(Eksplikatsioon!B201=0,"",Eksplikatsioon!B201)</f>
        <v>502</v>
      </c>
      <c r="C200" s="23" t="str">
        <f>IF(Eksplikatsioon!C201=0,"",Eksplikatsioon!C201)</f>
        <v>TEHNOPIND</v>
      </c>
      <c r="D200" s="23" t="str">
        <f>IF(Eksplikatsioon!D201=0,"",Eksplikatsioon!D201)</f>
        <v>Hoolderuum</v>
      </c>
      <c r="E200" s="58">
        <f>IF(Eksplikatsioon!F201=0,"",Eksplikatsioon!F201)</f>
        <v>120.6</v>
      </c>
      <c r="F200" s="23" t="str">
        <f>IF(Eksplikatsioon!H201=0,"",Eksplikatsioon!H201)</f>
        <v>pööning</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05</v>
      </c>
      <c r="B201" s="60" t="str">
        <f>IF(Eksplikatsioon!B202=0,"",Eksplikatsioon!B202)</f>
        <v>503</v>
      </c>
      <c r="C201" s="23" t="str">
        <f>IF(Eksplikatsioon!C202=0,"",Eksplikatsioon!C202)</f>
        <v>TEHNOPIND</v>
      </c>
      <c r="D201" s="23" t="str">
        <f>IF(Eksplikatsioon!D202=0,"",Eksplikatsioon!D202)</f>
        <v>Vent ruum</v>
      </c>
      <c r="E201" s="58">
        <f>IF(Eksplikatsioon!F202=0,"",Eksplikatsioon!F202)</f>
        <v>6.1</v>
      </c>
      <c r="F201" s="23" t="str">
        <f>IF(Eksplikatsioon!H202=0,"",Eksplikatsioon!H202)</f>
        <v>ventilatsioonikamber</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05</v>
      </c>
      <c r="B202" s="60" t="str">
        <f>IF(Eksplikatsioon!B203=0,"",Eksplikatsioon!B203)</f>
        <v>504</v>
      </c>
      <c r="C202" s="23" t="str">
        <f>IF(Eksplikatsioon!C203=0,"",Eksplikatsioon!C203)</f>
        <v>TEHNOPIND</v>
      </c>
      <c r="D202" s="23" t="str">
        <f>IF(Eksplikatsioon!D203=0,"",Eksplikatsioon!D203)</f>
        <v>Vent ruum</v>
      </c>
      <c r="E202" s="58">
        <f>IF(Eksplikatsioon!F203=0,"",Eksplikatsioon!F203)</f>
        <v>25.6</v>
      </c>
      <c r="F202" s="23" t="str">
        <f>IF(Eksplikatsioon!H203=0,"",Eksplikatsioon!H203)</f>
        <v>vent.kamber B1</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05</v>
      </c>
      <c r="B203" s="60" t="str">
        <f>IF(Eksplikatsioon!B204=0,"",Eksplikatsioon!B204)</f>
        <v>505</v>
      </c>
      <c r="C203" s="23" t="str">
        <f>IF(Eksplikatsioon!C204=0,"",Eksplikatsioon!C204)</f>
        <v>TEHNOPIND</v>
      </c>
      <c r="D203" s="23" t="str">
        <f>IF(Eksplikatsioon!D204=0,"",Eksplikatsioon!D204)</f>
        <v>Hoolderuum</v>
      </c>
      <c r="E203" s="58">
        <f>IF(Eksplikatsioon!F204=0,"",Eksplikatsioon!F204)</f>
        <v>155.4</v>
      </c>
      <c r="F203" s="23" t="str">
        <f>IF(Eksplikatsioon!H204=0,"",Eksplikatsioon!H204)</f>
        <v>pööning</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05</v>
      </c>
      <c r="B204" s="60" t="str">
        <f>IF(Eksplikatsioon!B205=0,"",Eksplikatsioon!B205)</f>
        <v>506</v>
      </c>
      <c r="C204" s="23" t="str">
        <f>IF(Eksplikatsioon!C205=0,"",Eksplikatsioon!C205)</f>
        <v>VERTIKAALSETE ÜHENDUSTEEDE PIND</v>
      </c>
      <c r="D204" s="23" t="str">
        <f>IF(Eksplikatsioon!D205=0,"",Eksplikatsioon!D205)</f>
        <v>Trepp/Trepikoda</v>
      </c>
      <c r="E204" s="58">
        <f>IF(Eksplikatsioon!F205=0,"",Eksplikatsioon!F205)</f>
        <v>2.7</v>
      </c>
      <c r="F204" s="23" t="str">
        <f>IF(Eksplikatsioon!H205=0,"",Eksplikatsioon!H205)</f>
        <v>trepikoda</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05</v>
      </c>
      <c r="B205" s="60" t="str">
        <f>IF(Eksplikatsioon!B206=0,"",Eksplikatsioon!B206)</f>
        <v>507</v>
      </c>
      <c r="C205" s="23" t="str">
        <f>IF(Eksplikatsioon!C206=0,"",Eksplikatsioon!C206)</f>
        <v>TEHNOPIND</v>
      </c>
      <c r="D205" s="23" t="str">
        <f>IF(Eksplikatsioon!D206=0,"",Eksplikatsioon!D206)</f>
        <v>Hoolderuum</v>
      </c>
      <c r="E205" s="58">
        <f>IF(Eksplikatsioon!F206=0,"",Eksplikatsioon!F206)</f>
        <v>111.4</v>
      </c>
      <c r="F205" s="23" t="str">
        <f>IF(Eksplikatsioon!H206=0,"",Eksplikatsioon!H206)</f>
        <v>pööning</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05</v>
      </c>
      <c r="B206" s="60" t="str">
        <f>IF(Eksplikatsioon!B207=0,"",Eksplikatsioon!B207)</f>
        <v>508</v>
      </c>
      <c r="C206" s="23" t="str">
        <f>IF(Eksplikatsioon!C207=0,"",Eksplikatsioon!C207)</f>
        <v>TEHNOPIND</v>
      </c>
      <c r="D206" s="23" t="str">
        <f>IF(Eksplikatsioon!D207=0,"",Eksplikatsioon!D207)</f>
        <v>Vent ruum</v>
      </c>
      <c r="E206" s="58">
        <f>IF(Eksplikatsioon!F207=0,"",Eksplikatsioon!F207)</f>
        <v>50.5</v>
      </c>
      <c r="F206" s="23" t="str">
        <f>IF(Eksplikatsioon!H207=0,"",Eksplikatsioon!H207)</f>
        <v>vent.kamber A1</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05</v>
      </c>
      <c r="B207" s="60" t="str">
        <f>IF(Eksplikatsioon!B208=0,"",Eksplikatsioon!B208)</f>
        <v>509</v>
      </c>
      <c r="C207" s="23" t="str">
        <f>IF(Eksplikatsioon!C208=0,"",Eksplikatsioon!C208)</f>
        <v>TEHNOPIND</v>
      </c>
      <c r="D207" s="23" t="str">
        <f>IF(Eksplikatsioon!D208=0,"",Eksplikatsioon!D208)</f>
        <v>Vent ruum</v>
      </c>
      <c r="E207" s="58">
        <f>IF(Eksplikatsioon!F208=0,"",Eksplikatsioon!F208)</f>
        <v>50.4</v>
      </c>
      <c r="F207" s="23" t="str">
        <f>IF(Eksplikatsioon!H208=0,"",Eksplikatsioon!H208)</f>
        <v>vent.kamber A2</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05</v>
      </c>
      <c r="B208" s="60" t="str">
        <f>IF(Eksplikatsioon!B209=0,"",Eksplikatsioon!B209)</f>
        <v>510</v>
      </c>
      <c r="C208" s="23" t="str">
        <f>IF(Eksplikatsioon!C209=0,"",Eksplikatsioon!C209)</f>
        <v>TEHNOPIND</v>
      </c>
      <c r="D208" s="23" t="str">
        <f>IF(Eksplikatsioon!D209=0,"",Eksplikatsioon!D209)</f>
        <v>Vent ruum</v>
      </c>
      <c r="E208" s="58">
        <f>IF(Eksplikatsioon!F209=0,"",Eksplikatsioon!F209)</f>
        <v>15.7</v>
      </c>
      <c r="F208" s="23" t="str">
        <f>IF(Eksplikatsioon!H209=0,"",Eksplikatsioon!H209)</f>
        <v>vent.kamber A3</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f>IF(Eksplikatsioon!F210=0,"",Eksplikatsioon!F210)</f>
        <v>795.30000000000018</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6" ma:contentTypeDescription="Loo uus dokument" ma:contentTypeScope="" ma:versionID="abf9ef0b93981958ce652ffbebd85f33">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f16e499112bc32adf8362f45b1af4bad"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terms/"/>
    <ds:schemaRef ds:uri="http://purl.org/dc/elements/1.1/"/>
    <ds:schemaRef ds:uri="d65e48b5-f38d-431e-9b4f-47403bf4583f"/>
    <ds:schemaRef ds:uri="http://schemas.microsoft.com/office/2006/metadata/properties"/>
    <ds:schemaRef ds:uri="http://schemas.microsoft.com/office/infopath/2007/PartnerControls"/>
    <ds:schemaRef ds:uri="http://schemas.openxmlformats.org/package/2006/metadata/core-properties"/>
    <ds:schemaRef ds:uri="a4634551-c501-4e5e-ac96-dde1e0c9b252"/>
    <ds:schemaRef ds:uri="http://schemas.microsoft.com/office/2006/documentManagement/types"/>
    <ds:schemaRef ds:uri="4295b89e-2911-42f0-a767-8ca596d6842f"/>
    <ds:schemaRef ds:uri="http://www.w3.org/XML/1998/namespace"/>
    <ds:schemaRef ds:uri="http://purl.org/dc/dcmitype/"/>
  </ds:schemaRefs>
</ds:datastoreItem>
</file>

<file path=customXml/itemProps2.xml><?xml version="1.0" encoding="utf-8"?>
<ds:datastoreItem xmlns:ds="http://schemas.openxmlformats.org/officeDocument/2006/customXml" ds:itemID="{40DCC8EE-28F5-416A-ABB7-ED99BE95AA72}"/>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Hoone üldandmed</vt:lpstr>
      <vt:lpstr>Eksplikatsioon_summad</vt:lpstr>
      <vt:lpstr>Eksplikatsioon</vt:lpstr>
      <vt:lpstr>Tüüpruumide nimestik</vt:lpstr>
      <vt:lpstr>Tabelid</vt:lpstr>
      <vt:lpstr>Ruumi_nimetus</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Henri Telk</cp:lastModifiedBy>
  <cp:revision/>
  <dcterms:created xsi:type="dcterms:W3CDTF">2014-12-29T14:35:11Z</dcterms:created>
  <dcterms:modified xsi:type="dcterms:W3CDTF">2023-07-14T08:48:44Z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